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ocumentos\Projetos Denise\CIMOG\ACOMPANHAMENTO OBRA AMOG\ORÇAMENTO E PROJETO ATUALIZADO\"/>
    </mc:Choice>
  </mc:AlternateContent>
  <xr:revisionPtr revIDLastSave="0" documentId="13_ncr:1_{BED01240-CB8B-4BDE-802C-44B16D910B8F}" xr6:coauthVersionLast="47" xr6:coauthVersionMax="47" xr10:uidLastSave="{00000000-0000-0000-0000-000000000000}"/>
  <bookViews>
    <workbookView xWindow="-108" yWindow="-108" windowWidth="23256" windowHeight="12456" xr2:uid="{00000000-000D-0000-FFFF-FFFF00000000}"/>
  </bookViews>
  <sheets>
    <sheet name="ORÇAMENTO" sheetId="3" r:id="rId1"/>
    <sheet name="CRONOGRAMA" sheetId="4" r:id="rId2"/>
  </sheets>
  <externalReferences>
    <externalReference r:id="rId3"/>
    <externalReference r:id="rId4"/>
    <externalReference r:id="rId5"/>
  </externalReferences>
  <definedNames>
    <definedName name="ACOMPANHAMENTO" hidden="1">IF(VALUE([1]MENU!$O$4)=2,"BM","PLE")</definedName>
    <definedName name="_xlnm.Print_Area" localSheetId="1">CRONOGRAMA!$B$1:$J$54</definedName>
    <definedName name="BDI.Opcao" hidden="1">[2]DADOS!$F$18</definedName>
    <definedName name="BDI.TipoObra" hidden="1">[2]BDI!$A$138:$A$146</definedName>
    <definedName name="CRONO.MaxParc" hidden="1">[1]CRONO!$G1048576+[1]CRONO!A1</definedName>
    <definedName name="DESONERACAO" hidden="1">IF(OR(Import.Desoneracao="DESONERADO",Import.Desoneracao="SIM"),"SIM","NÃO")</definedName>
    <definedName name="Excel_BuiltIn_Database" hidden="1">TEXT(Import.DataBase,"mm-aaaa")</definedName>
    <definedName name="fff" hidden="1">IF(OR(Import.Desoneracao="DESONERADO",Import.Desoneracao="SIM"),"SIM","NÃO")</definedName>
    <definedName name="Import.Apelido" hidden="1">[2]DADOS!$F$16</definedName>
    <definedName name="Import.CR" hidden="1">[2]DADOS!$F$7</definedName>
    <definedName name="Import.CTEF" hidden="1">[2]DADOS!$F$36</definedName>
    <definedName name="Import.DataBase" hidden="1">OFFSET([2]DADOS!$G$19,0,-1)</definedName>
    <definedName name="Import.DescLote" hidden="1">[2]DADOS!$F$17</definedName>
    <definedName name="Import.Desoneracao" hidden="1">OFFSET([2]DADOS!$G$18,0,-1)</definedName>
    <definedName name="Import.empresa" hidden="1">[2]DADOS!$F$37</definedName>
    <definedName name="Import.Município" hidden="1">[2]DADOS!$F$6</definedName>
    <definedName name="Import.Proponente" hidden="1">[2]DADOS!$F$5</definedName>
    <definedName name="import.recurso" hidden="1">[2]DADOS!$F$4</definedName>
    <definedName name="Import.RegimeExecução" hidden="1">OFFSET([2]DADOS!$G$39,0,-1)</definedName>
    <definedName name="Import.RespOrçamento" hidden="1">[2]DADOS!$F$22:$F$24</definedName>
    <definedName name="Import.SICONV" hidden="1">[2]DADOS!$F$8</definedName>
    <definedName name="Import.TipoArredondamento" hidden="1">[3]DADOS!$F$31</definedName>
    <definedName name="ORÇAMENTO.BancoRef" localSheetId="0" hidden="1">ORÇAMENTO!$F$10</definedName>
    <definedName name="ORÇAMENTO.BancoRef" hidden="1">#REF!</definedName>
    <definedName name="ORÇAMENTO.CustoUnitario" localSheetId="0" hidden="1">ROUND(ORÇAMENTO!$U1,15-13*ORÇAMENTO!$AF$10)</definedName>
    <definedName name="ORÇAMENTO.CustoUnitario" hidden="1">ROUND(#REF!,15-13*#REF!)</definedName>
    <definedName name="ORÇAMENTO.PrecoUnitarioLicitado" localSheetId="0" hidden="1">ORÇAMENTO!$AL1</definedName>
    <definedName name="ORÇAMENTO.PrecoUnitarioLicitado" hidden="1">#REF!</definedName>
    <definedName name="QCI.ExisteManual" hidden="1">(COUNTIF([1]QCI!$B$13:$B$24,"Manual")+COUNTIF([1]QCI!$B$13:$B$24,"SemiAuto"))&gt;0</definedName>
    <definedName name="REFERENCIA.Descricao" hidden="1">IF(ISNUMBER(ORÇAMENTO!$AF1),OFFSET(INDIRECT(ORÇAMENTO!ORÇAMENTO.BancoRef),ORÇAMENTO!$AF1-1,3,1),ORÇAMENTO!$AF1)</definedName>
    <definedName name="REFERENCIA.Unidade" localSheetId="0" hidden="1">IF(ISNUMBER(ORÇAMENTO!$AF1),OFFSET(INDIRECT(ORÇAMENTO!ORÇAMENTO.BancoRef),ORÇAMENTO!$AF1-1,4,1),"-")</definedName>
    <definedName name="REFERENCIA.Unidade" hidden="1">IF(ISNUMBER(#REF!),OFFSET(INDIRECT(ORÇAMENTO.BancoRef),#REF!-1,4,1),"-")</definedName>
    <definedName name="SomaAgrup" hidden="1">SUMIF(OFFSET(ORÇAMENTO!$C1,1,0,ORÇAMENTO!$D1),"S",OFFSET(ORÇAMENTO!A1,1,0,ORÇAMENTO!$D1))</definedName>
    <definedName name="TIPOORCAMENTO" hidden="1">IF(VALUE([2]MENU!$O$3)=2,"Licitado","Proposto")</definedName>
    <definedName name="VTOTAL1" hidden="1">ROUND(ORÇAMENTO!$T1*ORÇAMENTO!$W1,15-13*ORÇAMENTO!$AF$11)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4" l="1"/>
  <c r="I17" i="4"/>
  <c r="J17" i="4"/>
  <c r="J37" i="4"/>
  <c r="I37" i="4"/>
  <c r="H37" i="4"/>
  <c r="J35" i="4"/>
  <c r="I35" i="4"/>
  <c r="H35" i="4"/>
  <c r="J33" i="4"/>
  <c r="I33" i="4"/>
  <c r="H33" i="4"/>
  <c r="J31" i="4"/>
  <c r="I31" i="4"/>
  <c r="H31" i="4"/>
  <c r="J29" i="4"/>
  <c r="I29" i="4"/>
  <c r="H29" i="4"/>
  <c r="J27" i="4"/>
  <c r="I27" i="4"/>
  <c r="H27" i="4"/>
  <c r="J25" i="4"/>
  <c r="I25" i="4"/>
  <c r="H25" i="4"/>
  <c r="J23" i="4"/>
  <c r="I23" i="4"/>
  <c r="H23" i="4"/>
  <c r="J21" i="4"/>
  <c r="I21" i="4"/>
  <c r="H21" i="4"/>
  <c r="J19" i="4"/>
  <c r="I19" i="4"/>
  <c r="H19" i="4"/>
  <c r="J84" i="3" l="1"/>
  <c r="K84" i="3" s="1"/>
  <c r="J83" i="3"/>
  <c r="K83" i="3" s="1"/>
  <c r="J82" i="3"/>
  <c r="K82" i="3" s="1"/>
  <c r="K81" i="3" s="1"/>
  <c r="F37" i="4" s="1"/>
  <c r="J81" i="3"/>
  <c r="J80" i="3"/>
  <c r="K80" i="3" s="1"/>
  <c r="J79" i="3"/>
  <c r="K79" i="3" s="1"/>
  <c r="J78" i="3"/>
  <c r="K78" i="3" s="1"/>
  <c r="J77" i="3"/>
  <c r="J76" i="3"/>
  <c r="K76" i="3" s="1"/>
  <c r="J75" i="3"/>
  <c r="K75" i="3" s="1"/>
  <c r="J74" i="3"/>
  <c r="K74" i="3" s="1"/>
  <c r="J73" i="3"/>
  <c r="K73" i="3" s="1"/>
  <c r="J72" i="3"/>
  <c r="K72" i="3" s="1"/>
  <c r="J71" i="3"/>
  <c r="J70" i="3"/>
  <c r="K70" i="3" s="1"/>
  <c r="J69" i="3"/>
  <c r="K69" i="3" s="1"/>
  <c r="J68" i="3"/>
  <c r="K68" i="3" s="1"/>
  <c r="J67" i="3"/>
  <c r="K67" i="3" s="1"/>
  <c r="J66" i="3"/>
  <c r="K66" i="3" s="1"/>
  <c r="J65" i="3"/>
  <c r="K65" i="3" s="1"/>
  <c r="J64" i="3"/>
  <c r="J63" i="3"/>
  <c r="J62" i="3"/>
  <c r="K62" i="3" s="1"/>
  <c r="J61" i="3"/>
  <c r="K61" i="3" s="1"/>
  <c r="J60" i="3"/>
  <c r="K60" i="3" s="1"/>
  <c r="J59" i="3"/>
  <c r="K59" i="3" s="1"/>
  <c r="J58" i="3"/>
  <c r="K58" i="3" s="1"/>
  <c r="J57" i="3"/>
  <c r="K57" i="3" s="1"/>
  <c r="J56" i="3"/>
  <c r="K56" i="3" s="1"/>
  <c r="J54" i="3"/>
  <c r="K54" i="3" s="1"/>
  <c r="J53" i="3"/>
  <c r="K53" i="3" s="1"/>
  <c r="J52" i="3"/>
  <c r="K52" i="3" s="1"/>
  <c r="J51" i="3"/>
  <c r="K51" i="3" s="1"/>
  <c r="J50" i="3"/>
  <c r="K50" i="3" s="1"/>
  <c r="J48" i="3"/>
  <c r="K48" i="3" s="1"/>
  <c r="J47" i="3"/>
  <c r="K47" i="3" s="1"/>
  <c r="J46" i="3"/>
  <c r="K46" i="3" s="1"/>
  <c r="J45" i="3"/>
  <c r="K45" i="3" s="1"/>
  <c r="K44" i="3" s="1"/>
  <c r="F29" i="4" s="1"/>
  <c r="J43" i="3"/>
  <c r="K43" i="3" s="1"/>
  <c r="K42" i="3" s="1"/>
  <c r="F27" i="4" s="1"/>
  <c r="J41" i="3"/>
  <c r="K41" i="3" s="1"/>
  <c r="J40" i="3"/>
  <c r="K40" i="3" s="1"/>
  <c r="J39" i="3"/>
  <c r="K39" i="3" s="1"/>
  <c r="J37" i="3"/>
  <c r="K37" i="3" s="1"/>
  <c r="J36" i="3"/>
  <c r="K36" i="3" s="1"/>
  <c r="J34" i="3"/>
  <c r="K34" i="3" s="1"/>
  <c r="J33" i="3"/>
  <c r="K33" i="3" s="1"/>
  <c r="J32" i="3"/>
  <c r="K32" i="3" s="1"/>
  <c r="J31" i="3"/>
  <c r="K31" i="3" s="1"/>
  <c r="J30" i="3"/>
  <c r="K30" i="3" s="1"/>
  <c r="J28" i="3"/>
  <c r="K28" i="3" s="1"/>
  <c r="J27" i="3"/>
  <c r="K27" i="3" s="1"/>
  <c r="J26" i="3"/>
  <c r="K26" i="3" s="1"/>
  <c r="J25" i="3"/>
  <c r="K25" i="3" s="1"/>
  <c r="J24" i="3"/>
  <c r="K24" i="3" s="1"/>
  <c r="J23" i="3"/>
  <c r="K23" i="3" s="1"/>
  <c r="J22" i="3"/>
  <c r="K22" i="3" s="1"/>
  <c r="J21" i="3"/>
  <c r="K21" i="3" s="1"/>
  <c r="J19" i="3"/>
  <c r="K19" i="3" s="1"/>
  <c r="J18" i="3"/>
  <c r="K18" i="3" s="1"/>
  <c r="J17" i="3"/>
  <c r="K17" i="3" s="1"/>
  <c r="J16" i="3"/>
  <c r="K16" i="3" s="1"/>
  <c r="J15" i="3"/>
  <c r="K15" i="3" s="1"/>
  <c r="J14" i="3"/>
  <c r="K14" i="3" s="1"/>
  <c r="B97" i="3"/>
  <c r="K38" i="3" l="1"/>
  <c r="F25" i="4" s="1"/>
  <c r="K49" i="3"/>
  <c r="F31" i="4" s="1"/>
  <c r="K77" i="3"/>
  <c r="K20" i="3"/>
  <c r="F19" i="4" s="1"/>
  <c r="K35" i="3"/>
  <c r="F23" i="4" s="1"/>
  <c r="K64" i="3"/>
  <c r="K29" i="3"/>
  <c r="F21" i="4" s="1"/>
  <c r="K71" i="3"/>
  <c r="K55" i="3"/>
  <c r="F33" i="4" s="1"/>
  <c r="K13" i="3"/>
  <c r="F17" i="4" s="1"/>
  <c r="I43" i="4" l="1"/>
  <c r="I41" i="4" s="1"/>
  <c r="I15" i="4" s="1"/>
  <c r="K63" i="3"/>
  <c r="F35" i="4" s="1"/>
  <c r="J43" i="4" s="1"/>
  <c r="J41" i="4" s="1"/>
  <c r="J15" i="4" s="1"/>
  <c r="K12" i="3"/>
  <c r="F15" i="4" s="1"/>
  <c r="H43" i="4" l="1"/>
  <c r="H46" i="4" l="1"/>
  <c r="I46" i="4" s="1"/>
  <c r="J46" i="4" s="1"/>
  <c r="H41" i="4"/>
  <c r="H15" i="4" l="1"/>
  <c r="H44" i="4"/>
  <c r="I44" i="4" s="1"/>
  <c r="J44" i="4" s="1"/>
</calcChain>
</file>

<file path=xl/sharedStrings.xml><?xml version="1.0" encoding="utf-8"?>
<sst xmlns="http://schemas.openxmlformats.org/spreadsheetml/2006/main" count="595" uniqueCount="260">
  <si>
    <t>1.</t>
  </si>
  <si>
    <t>SINAPI</t>
  </si>
  <si>
    <t>-</t>
  </si>
  <si>
    <t>BDI 1</t>
  </si>
  <si>
    <t>Nível 2</t>
  </si>
  <si>
    <t>1.1.</t>
  </si>
  <si>
    <t>Serviço</t>
  </si>
  <si>
    <t>1.2.</t>
  </si>
  <si>
    <t>1.3.</t>
  </si>
  <si>
    <t>1.4.</t>
  </si>
  <si>
    <t>1.5.</t>
  </si>
  <si>
    <t>un</t>
  </si>
  <si>
    <t>m2</t>
  </si>
  <si>
    <t>UN</t>
  </si>
  <si>
    <t>m</t>
  </si>
  <si>
    <t>M</t>
  </si>
  <si>
    <t>Nível</t>
  </si>
  <si>
    <t>Item</t>
  </si>
  <si>
    <t>Fonte</t>
  </si>
  <si>
    <t>Código</t>
  </si>
  <si>
    <t>Descrição</t>
  </si>
  <si>
    <t>Unidade</t>
  </si>
  <si>
    <t>Quantidade</t>
  </si>
  <si>
    <t>Custo Unitário (sem BDI) (R$)</t>
  </si>
  <si>
    <t>BDI
(%)</t>
  </si>
  <si>
    <t>Preço Unitário (com BDI) (R$)</t>
  </si>
  <si>
    <t>Preço Total
(R$)</t>
  </si>
  <si>
    <t>Observações:</t>
  </si>
  <si>
    <t>Responsável Técnico</t>
  </si>
  <si>
    <t>Nome:</t>
  </si>
  <si>
    <t>Data</t>
  </si>
  <si>
    <t>Foi considerado arredondamento de duas casas decimais para Quantidade; Custo Unitário; BDI; Preço Unitário; Preço Total.</t>
  </si>
  <si>
    <t>Guaxupé MG</t>
  </si>
  <si>
    <t>200.726/D</t>
  </si>
  <si>
    <t>CREA:</t>
  </si>
  <si>
    <t>PO - PLANILHA ORÇAMENTÁRIA</t>
  </si>
  <si>
    <t>Grau de Sigilo</t>
  </si>
  <si>
    <t>#PUBLICO</t>
  </si>
  <si>
    <t>ASSUNTO</t>
  </si>
  <si>
    <t>REGIME</t>
  </si>
  <si>
    <t>DESONERADO</t>
  </si>
  <si>
    <t xml:space="preserve">SINAPI </t>
  </si>
  <si>
    <t>PROPONENTE</t>
  </si>
  <si>
    <t>Orçamento base</t>
  </si>
  <si>
    <t>DEMOLIÇÕES E REMOÇÕES</t>
  </si>
  <si>
    <t>1.1.0.1.</t>
  </si>
  <si>
    <t>SICOR</t>
  </si>
  <si>
    <t>ED-48467</t>
  </si>
  <si>
    <t>REMOÇÃO DE LOUÇAS (LAVATÓRIO, BANHEIRA, PIA, VASO SANITÁRIO, TANQUE), COM REAPROVEITAMENTO, INCLUSIVE AFASTAMENTO E EMPILHAMENTO, EXCLUSIVE TRANSPORTE E RETIRADA DO MATERIAL REMOVIDO NÃO REAPROVEITÁVEL</t>
  </si>
  <si>
    <t>1.1.0.2.</t>
  </si>
  <si>
    <t>ED-48502</t>
  </si>
  <si>
    <t>DEMOLIÇÃO MANUAL DE REVESTIMENTO CERÂMICO, AZULEJO OU LADRILHO HIDRÁULICO, INCLUSIVE AFASTAMENTO E EMPILHAMENTO, EXCLUSIVE DEMOLIÇÃO DO REBOCO OU EMBOÇO, TRANSPORTE E RETIRADA DO MATERIAL DEMOLIDO</t>
  </si>
  <si>
    <t>1.1.0.3.</t>
  </si>
  <si>
    <t>ED-48435</t>
  </si>
  <si>
    <t>DEMOLIÇÃO MANUAL DE ALVENARIA DE TIJOLO CERÂMICO OU BLOCO DE CONCRETO, INCLUSIVE AFASTAMENTO E EMPILHAMENTO, EXCLUSIVE TRANSPORTE E RETIRADA DO MATERIAL DEMOLIDO</t>
  </si>
  <si>
    <t>m3</t>
  </si>
  <si>
    <t>1.1.0.4.</t>
  </si>
  <si>
    <t>ED-48480</t>
  </si>
  <si>
    <t>DEMOLIÇÃO MANUAL DE PISO CERÂMICO OU LADRILHO HIDRÁULICO, INCLUSIVE AFASTAMENTO E EMPILHAMENTO, EXCLUSIVE DEMOLIÇÃO DE CONTRAPISO, TRANSPORTE E RETIRADA DO MATERIAL DEMOLIDO</t>
  </si>
  <si>
    <t>1.1.0.5.</t>
  </si>
  <si>
    <t>ED-48479</t>
  </si>
  <si>
    <t>DEMOLIÇÃO MANUAL DE PISO CIMENTADO OU CONTRAPISO DE ARGAMASSA, COM ESPESSURA MÁXIMA DE 10CM, INCLUSIVE AFASTAMENTO E EMPILHAMENTO, EXCLUSIVE TRANSPORTE E RETIRADA DO MATERIAL DEMOLIDO</t>
  </si>
  <si>
    <t>1.1.0.6.</t>
  </si>
  <si>
    <t>ED-48497</t>
  </si>
  <si>
    <t>REMOÇÃO MANUAL DE ESQUADRIA METÁLICA, COM REAPROVEITAMENTO, INCLUSIVE MARCO/ALIZAR/GUARNIÇÕES, AFASTAMENTO E EMPILHAMENTO, EXCLUSIVE TRANSPORTE E RETIRADA DO MATERIAL REMOVIDO NÃO REAPROVEITÁVEL</t>
  </si>
  <si>
    <t>FUNDAÇÃO ESTRUTURA</t>
  </si>
  <si>
    <t>1.2.0.1.</t>
  </si>
  <si>
    <t>ED-51107</t>
  </si>
  <si>
    <t>ESCAVAÇÃO MANUAL DE VALA COM PROFUNDIDADE MENOR OU IGUAL A 1,5M, INCLUSIVE DESCARGA LATERAL</t>
  </si>
  <si>
    <t>1.2.0.2.</t>
  </si>
  <si>
    <t>ED-29801</t>
  </si>
  <si>
    <t>PERFURAÇÃO MANUAL DE ESTACA TIPO BROCA A TRADO, INCLUSIVE AFASTAMENTO, EXCLUSIVE ARMAÇÃO, CONCRETO ESTRUTURAL, TRANSPORTE E RETIRADA DO MATERIAL ESCAVADO</t>
  </si>
  <si>
    <t>1.2.0.3.</t>
  </si>
  <si>
    <t>ED-48295</t>
  </si>
  <si>
    <t>CORTE, DOBRA E MONTAGEM DE AÇO CA-50, DIÂMETRO (6,3MM A 12,5MM), INCLUSIVE ESPAÇADOR</t>
  </si>
  <si>
    <t>Kg</t>
  </si>
  <si>
    <t>1.2.0.4.</t>
  </si>
  <si>
    <t>ED-29548</t>
  </si>
  <si>
    <t>CORTE, DOBRA E MONTAGEM DE AÇO CA-60, DIÂMETRO 5MM, INCLUSIVE ESPAÇADOR</t>
  </si>
  <si>
    <t>1.2.0.5.</t>
  </si>
  <si>
    <t>ED-49619</t>
  </si>
  <si>
    <t>FORNECIMENTO DE CONCRETO ESTRUTURAL, PREPARADO EM OBRA, COM FCK 25MPA, INCLUSIVE LANÇAMENTO, ADENSAMENTO E ACABAMENTO</t>
  </si>
  <si>
    <t>1.2.0.6.</t>
  </si>
  <si>
    <t>ED-49647</t>
  </si>
  <si>
    <t>FÔRMA E DESFORMA DE COMPENSADO PLASTIFICADO, ESP. 12MM, REAPROVEITAMENTO (5X), EXCLUSIVE ESCORAMENTO</t>
  </si>
  <si>
    <t>1.2.0.7.</t>
  </si>
  <si>
    <t>98557</t>
  </si>
  <si>
    <t>IMPERMEABILIZAÇÃO DE SUPERFÍCIE COM EMULSÃO ASFÁLTICA, 2 DEMÃOS. AF_09/2023</t>
  </si>
  <si>
    <t>M2</t>
  </si>
  <si>
    <t>1.2.0.8.</t>
  </si>
  <si>
    <t>ED-49813</t>
  </si>
  <si>
    <t>LASTRO DE BRITA COM PEDRA BRITADA NÚMERO 2 E 3, INCLUSIVE ADENSAMENTO E APILOAMENTO MANUAL</t>
  </si>
  <si>
    <t>1.3.0.1.</t>
  </si>
  <si>
    <t>1.3.0.2.</t>
  </si>
  <si>
    <t>1.3.0.3.</t>
  </si>
  <si>
    <t>1.3.0.4.</t>
  </si>
  <si>
    <t>1.3.0.5.</t>
  </si>
  <si>
    <t>SINAPI-I</t>
  </si>
  <si>
    <t xml:space="preserve">UN    </t>
  </si>
  <si>
    <t>PAREDE E PAINEIS</t>
  </si>
  <si>
    <t>1.4.0.1.</t>
  </si>
  <si>
    <t>ED-48210</t>
  </si>
  <si>
    <t>PAREDE EM CHAPA DE GESSO ACARTONADO (DRYWALL), DIVISÃO ENTRE ÁREAS SECA E ÚMIDA DE UMA MESMA UNIDADE (ST/RU), ESP. 115 MM, INCLUSIVE MONTANTES, GUIAS E ACESSÓRIOS, EXCLUSIVE ISOLANTE TÉRMICO/ACÚSTICO</t>
  </si>
  <si>
    <t>1.4.0.2.</t>
  </si>
  <si>
    <t>103330</t>
  </si>
  <si>
    <t>ALVENARIA DE VEDAÇÃO DE BLOCOS CERÂMICOS FURADOS NA HORIZONTAL DE 11,5X19X19 CM (ESPESSURA 11,5 CM) E ARGAMASSA DE ASSENTAMENTO COM PREPARO EM BETONEIRA. AF_12/2021</t>
  </si>
  <si>
    <t>ED-50730</t>
  </si>
  <si>
    <t>CHAPISCO COM ARGAMASSA, TRAÇO 1:2:3 (CIMENTO, AREIA E PEDRISCO), APLICADO COM COLHER, ESP. 5MM, INCLUSIVE ARGAMASSA COM PREPARO MECANIZADO</t>
  </si>
  <si>
    <t>87531</t>
  </si>
  <si>
    <t>EMBOÇO, EM ARGAMASSA TRAÇO 1:2:8, PREPARO MECÂNICO, APLICADO MANUALMENTE EM PAREDES INTERNAS DE AMBIENTES COM ÁREA ENTRE 5M² E 10M², E = 17,5MM, COM TALISCAS. AF_03/2024</t>
  </si>
  <si>
    <t>ED-50761</t>
  </si>
  <si>
    <t>REBOCO COM ARGAMASSA, TRAÇO 1:2:8 (CIMENTO, CAL E AREIA), ESP. 20MM, APLICAÇÃO MANUAL, INCLUSIVE ARGAMASSA COM PREPARO MECANIZADO, EXCLUSIVE CHAPISCO</t>
  </si>
  <si>
    <t>FORROS</t>
  </si>
  <si>
    <t>1.5.0.1.</t>
  </si>
  <si>
    <t>96114</t>
  </si>
  <si>
    <t>FORRO EM DRYWALL, PARA AMBIENTES COMERCIAIS, INCLUSIVE ESTRUTURA BIRECIONAL DE FIXAÇÃO. AF_08/2023_PS</t>
  </si>
  <si>
    <t>1.5.0.2.</t>
  </si>
  <si>
    <t>ED-28454</t>
  </si>
  <si>
    <t>PERFIL TABICA GALVANIZADO, TIPO LISA, COM ACABAMENTO EM PINTURA, NA COR BRANCA, PARA FORRO EM CHAPA DE GESSO ACARTONADO, INCLUSIVE ACESSÓRIOS DE FIXAÇÃO</t>
  </si>
  <si>
    <t>1.6.</t>
  </si>
  <si>
    <t>ESQUADRIAS/FERRAGENS/VIDROS</t>
  </si>
  <si>
    <t>1.6.0.1.</t>
  </si>
  <si>
    <t>ED-23035</t>
  </si>
  <si>
    <t>PORTA METÁLICA VENEZIANA, TIPO DE ABRIR, COM UMA (1) FOLHA, EM PERFIL VENEZIANA ENRIJECIDO, INCLUSIVE PINTURA ANTICORROSIVA A BASE DE ÓXIDO DE FERRO (ZARCÃO), UMA (1) DEMÃO, FORNECIMENTO E ASSENTAMENTO, EXCLUSIVE FECHADURA E DOBRADIÇA</t>
  </si>
  <si>
    <t>ED-49602</t>
  </si>
  <si>
    <t>PORTA DE MADEIRA COMPLETA, DIMENSÃO (80X210)CM, TIPO DE ABRIR, UMA (1) FOLHA, ACABAMENTO NATURAL PARA PINTURA/VERNIZ, TIPO PRANCHETA/SARRAFEADA, INCLUSIVE MARCO, ALIZAR E FERRAGENS, EXCLUSIVE PINTURA/VERNIZ</t>
  </si>
  <si>
    <t>ORSE</t>
  </si>
  <si>
    <t>13095</t>
  </si>
  <si>
    <t>Porta em vidro temperado 10mm, na cor verde, inclusive ferragens  e instalação, exclusive puxador</t>
  </si>
  <si>
    <t>1.7.</t>
  </si>
  <si>
    <t>REVESTIMENTO DE PAREDE</t>
  </si>
  <si>
    <t>1.7.0.1.</t>
  </si>
  <si>
    <t>ED-9081</t>
  </si>
  <si>
    <t>REVESTIMENTO COM CERÂMICA APLICADO EM PAREDE, ACABAMENTO ESMALTADO, AMBIENTE INTERNO/EXTERNO, PADRÃO EXTRA, DIMENSÃO DA PEÇA ATÉ 2025 CM2, PEI III, ASSENTAMENTO COM ARGAMASSA INDUSTRIALIZADA, INCLUSIVE REJUNTAMENTO</t>
  </si>
  <si>
    <t>1.8.</t>
  </si>
  <si>
    <t>PISOS</t>
  </si>
  <si>
    <t>1.8.0.1.</t>
  </si>
  <si>
    <t>ED-13287</t>
  </si>
  <si>
    <t>CAMADA DE REGULARIZAÇÃO COM ARGAMASSA, TRAÇO 1:3 (CIMENTO E AREIA), ESP. 20MM, APLICAÇÃO MANUAL, INCLUSIVE ARGAMASSA COM PREPARO MECANIZADO</t>
  </si>
  <si>
    <t>1.8.0.2.</t>
  </si>
  <si>
    <t>87257</t>
  </si>
  <si>
    <t>REVESTIMENTO CERÂMICO PARA PISO COM PLACAS TIPO ESMALTADA EXTRA DE DIMENSÕES 60X60 CM APLICADA EM AMBIENTES DE ÁREA MAIOR QUE 10 M2. AF_02/2023_PE</t>
  </si>
  <si>
    <t>1.8.0.3.</t>
  </si>
  <si>
    <t>1.8.0.4.</t>
  </si>
  <si>
    <t>ED-9320</t>
  </si>
  <si>
    <t>PISO EM CONCRETO, USINADO CONVENCIONAL, FCK 15MPA, COM TELA SOLDADA NERVURADA TIPO Q-138, ACABAMENTO POLÍDO EM NÍVEL ZERO, ESP. 10CM, INCLUSIVE FORNECIMENTO, LANÇAMENTO, ADENSAMENTO, EXCLUSIVE JUNTA DE DILATAÇÃO</t>
  </si>
  <si>
    <t>1.9.</t>
  </si>
  <si>
    <t>PINTURA</t>
  </si>
  <si>
    <t>1.9.0.1.</t>
  </si>
  <si>
    <t>ED-50514</t>
  </si>
  <si>
    <t>PREPARAÇÃO PARA EMASSAMENTO OU PINTURA (LÁTEX/ACRÍLICA) EM PAREDE, INCLUSIVE UMA (1) DEMÃO DE SELADOR ACRÍLICO</t>
  </si>
  <si>
    <t>1.9.0.2.</t>
  </si>
  <si>
    <t>ED-50478</t>
  </si>
  <si>
    <t>EMASSAMENTO EM PAREDE COM MASSA CORRIDA (PVA), DUAS (2) DEMÃOS, INCLUSIVE LIXAMENTO PARA PINTURA</t>
  </si>
  <si>
    <t>1.9.0.3.</t>
  </si>
  <si>
    <t>ED-50451</t>
  </si>
  <si>
    <t>PINTURA ACRÍLICA EM PAREDE, DUAS (2) DEMÃOS, EXCLUSIVE SELADOR ACRÍLICO E MASSA ACRÍLICA/CORRIDA (PVA)</t>
  </si>
  <si>
    <t>1.9.0.4.</t>
  </si>
  <si>
    <t>ED-50493</t>
  </si>
  <si>
    <t>PINTURA ESMALTE EM ESQUADRIA DE MADEIRA, DUAS (2) DEMÃOS, INCLUSIVE UMA (1) DEMÃO DE FUNDO NIVELADOR, EXCLUSIVE MASSA A ÓLEO</t>
  </si>
  <si>
    <t>1.9.0.5.</t>
  </si>
  <si>
    <t>ED-50491</t>
  </si>
  <si>
    <t>PINTURA ESMALTE EM ESQUADRIAS DE FERRO, DUAS (2) DEMÃOS, INCLUSIVE UMA (1) DEMÃO DE FUNDO ANTICORROSIVO</t>
  </si>
  <si>
    <t>1.9.0.6.</t>
  </si>
  <si>
    <t>1.10.</t>
  </si>
  <si>
    <t>INSTALAÇÃO ELETRICA</t>
  </si>
  <si>
    <t>ED-50232</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</si>
  <si>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</si>
  <si>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ED-50227</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</si>
  <si>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</si>
  <si>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ED-50707</t>
  </si>
  <si>
    <t>RASGO EM ALVENARIA PARA PASSAGEM DE ELETRODUTO/TUBULAÇÃO, DIÂMETROS DE 15MM A 25MM (1/2" A 1"), EXCLUSIVE ENCHIMENTO</t>
  </si>
  <si>
    <t>ED-48956</t>
  </si>
  <si>
    <t>CABO DE COBRE FLEXÍVEL, CLASSE 5, ISOLAMENTO TIPO LSHF/ATOX, NÃO HALOGENADO, ANTICHAMA, TERMOPLÁSTICO, UNIPOLAR, SEÇÃO 4 MM2, 70°C, 450/750V</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</si>
  <si>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</si>
  <si>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</si>
  <si>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</si>
  <si>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</si>
  <si>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</si>
  <si>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</si>
  <si>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1.11.</t>
  </si>
  <si>
    <t>INSTALAÇÃO HIDRAULICA</t>
  </si>
  <si>
    <t>Nível 3</t>
  </si>
  <si>
    <t>ESGOTO</t>
  </si>
  <si>
    <t>ED-50223</t>
  </si>
  <si>
    <t>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t>
  </si>
  <si>
    <t>ED-49956</t>
  </si>
  <si>
    <t>RALO SIFONADO PVC CILINDRÍCO 100 X 70 X 40 MM COM GRELHA REDONDA</t>
  </si>
  <si>
    <t>98110</t>
  </si>
  <si>
    <t>CAIXA DE GORDURA PEQUENA (CAPACIDADE: 19 L), CIRCULAR, EM PVC, DIÂMETRO INTERNO= 0,3 M. AF_12/2020</t>
  </si>
  <si>
    <t>ED-49879</t>
  </si>
  <si>
    <t>CAIXA DE ESGOTO DE INSPEÇÃO/PASSAGEM EM ALVENARIA (50X50X60CM), REVESTIMENTO EM ARGAMASSA COM ADITIVO IMPERMEABILIZANTE, COM TAMPA DE CONCRETO, INCLUSIVE ESCAVAÇÃO, REATERRO E TRANSPORTE COM RETIRADA DO MATERIAL ESCAVADO (EM CAÇAMBA)</t>
  </si>
  <si>
    <t>89714</t>
  </si>
  <si>
    <t>TUBO PVC, SERIE NORMAL, ESGOTO PREDIAL, DN 100 MM, FORNECIDO E INSTALADO EM RAMAL DE DESCARGA OU RAMAL DE ESGOTO SANITÁRIO. AF_08/2022</t>
  </si>
  <si>
    <t>ED-50035</t>
  </si>
  <si>
    <t>FORNECIMENTO E ASSENTAMENTO DE TUBO PVC RÍGIDO, ESGOTO, PB - SÉRIE REFORÇADO, DN 40MM (1.1/2"), INCLUSIVE CONEXÕES</t>
  </si>
  <si>
    <t>ÁGUA FRIA</t>
  </si>
  <si>
    <t>34636</t>
  </si>
  <si>
    <t xml:space="preserve">CAIXA D'AGUA / RESERVATORIO EM POLIETILENO, 1000 LITROS, COM TAMPA                                                                                                                                                                                                                                                                                                                                                                                                                                        </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</si>
  <si>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</si>
  <si>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</si>
  <si>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ED-50019</t>
  </si>
  <si>
    <t>FORNECIMENTO E ASSENTAMENTO DE TUBO PVC RÍGIDO SOLDÁVEL, ÁGUA FRIA, DN 25 MM (3/4") , INCLUSIVE CONEXÕES</t>
  </si>
  <si>
    <t>86909</t>
  </si>
  <si>
    <t>TORNEIRA CROMADA TUBO MÓVEL, DE MESA, 1/2" OU 3/4", PARA PIA DE COZINHA, PADRÃO ALTO - FORNECIMENTO E INSTALAÇÃO. AF_01/2020</t>
  </si>
  <si>
    <t>PLUVIAL</t>
  </si>
  <si>
    <t>ED-48669</t>
  </si>
  <si>
    <t>FORNECIMENTO E ASSENTAMENTO DE TUBO PVC RÍGIDO, DRENAGEM/PLUVIAL, PBV - SÉRIE NORMAL, DN 100 MM (4"), INCLUSIVE CONEXÕES</t>
  </si>
  <si>
    <t>ED-49911</t>
  </si>
  <si>
    <t>CAIXA DE DRENAGEM DE INSPEÇÃO/PASSAGEM EM ALVENARIA (50X50X40CM), REVESTIMENTO EM ARGAMASSA COM ADITIVO IMPERMEABILIZANTE, COM TAMPA EM GRELHA, INCLUSIVE ESCAVAÇÃO, REATERRO E TRANSPORTE COM RETIRADA DO MATERIAL ESCAVADO (EM CAÇAMBA)</t>
  </si>
  <si>
    <t>DIVERSOS</t>
  </si>
  <si>
    <t>ED-48344</t>
  </si>
  <si>
    <t>BANCADA EM GRANITO CINZA ANDORINHA E = 3 CM, APOIADA EM ALVENARIA</t>
  </si>
  <si>
    <t>ED-48342</t>
  </si>
  <si>
    <t>FURO DE BOJO EM BANCADA DE GRANITO/MÁRMORE, INCLUSIVE COLAGEM COM MASSA PLÁSTICA</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</si>
  <si>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</si>
  <si>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</si>
  <si>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Denise F. Mariano dos Santos Souza</t>
  </si>
  <si>
    <t>Meta</t>
  </si>
  <si>
    <t>ASSOCIACAO DOS MUNICIPIOS DA MICRO REGIAO BAIXA MOGIANA - AMOG</t>
  </si>
  <si>
    <t>REF. 06/2024</t>
  </si>
  <si>
    <t>1.5.0.3.</t>
  </si>
  <si>
    <t>1.7.0.2.</t>
  </si>
  <si>
    <t>1.7.0.3.</t>
  </si>
  <si>
    <t>1.7.0.4.</t>
  </si>
  <si>
    <t>1.8.0.5.</t>
  </si>
  <si>
    <t>1.9.0.7.</t>
  </si>
  <si>
    <t>1.10.1.</t>
  </si>
  <si>
    <t>1.10.1.1.</t>
  </si>
  <si>
    <t>1.10.1.2.</t>
  </si>
  <si>
    <t>1.10.1.3.</t>
  </si>
  <si>
    <t>1.10.1.4.</t>
  </si>
  <si>
    <t>1.10.1.5.</t>
  </si>
  <si>
    <t>1.10.1.6.</t>
  </si>
  <si>
    <t>1.10.2.</t>
  </si>
  <si>
    <t>1.10.2.1.</t>
  </si>
  <si>
    <t>1.10.2.2.</t>
  </si>
  <si>
    <t>1.10.2.3.</t>
  </si>
  <si>
    <t>1.10.2.4.</t>
  </si>
  <si>
    <t>1.10.2.5.</t>
  </si>
  <si>
    <t>1.10.3.</t>
  </si>
  <si>
    <t>1.10.3.1.</t>
  </si>
  <si>
    <t>1.10.3.2.</t>
  </si>
  <si>
    <t>1.10.3.3.</t>
  </si>
  <si>
    <t>1.11.0.1.</t>
  </si>
  <si>
    <t>1.11.0.2.</t>
  </si>
  <si>
    <t>1.11.0.3.</t>
  </si>
  <si>
    <t>Reforma do Depósito e Fundação para Cobertura no Pátio do Prédio da AMOG</t>
  </si>
  <si>
    <t/>
  </si>
  <si>
    <t>Valor (R$)</t>
  </si>
  <si>
    <t>Parcelas:</t>
  </si>
  <si>
    <t>% Período:</t>
  </si>
  <si>
    <t>Total:    R$ 122.874,65</t>
  </si>
  <si>
    <t>Acumulado:</t>
  </si>
  <si>
    <t>%:</t>
  </si>
  <si>
    <t>Contrapartida:</t>
  </si>
  <si>
    <t>Investimento:</t>
  </si>
  <si>
    <t>Período</t>
  </si>
  <si>
    <t>CRONOGRAMA FÍSICO-FINANCEIRO</t>
  </si>
  <si>
    <t>Reforma do Depósito e fundação para Cobertura no Pátio do Prédio da AMOG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</si>
</sst>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General;General"/>
    <numFmt numFmtId="165" formatCode="[$-F800]dddd\,\ mmmm\ dd\,\ yyyy"/>
    <numFmt numFmtId="166" formatCode="mmm\-yy;@"/>
    <numFmt numFmtId="167" formatCode="_-* #,##0.00_-;\-* #,##0.00_-;_-* \-??_-;_-@_-"/>
    <numFmt numFmtId="168" formatCode="0\."/>
    <numFmt numFmtId="169" formatCode="_(\ #,##0.00_);_(&quot; (&quot;#,##0.00\);_(&quot; -&quot;??_);_(@_)"/>
    <numFmt numFmtId="170" formatCode="mm/yy"/>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sz val="11"/>
      <name val="Calibri"/>
      <family val="2"/>
      <scheme val="minor"/>
    </font>
    <font>
      <b/>
      <sz val="11"/>
      <name val="Calibri"/>
      <family val="2"/>
      <scheme val="minor"/>
    </font>
    <font>
      <b/>
      <sz val="12"/>
      <name val="Arial"/>
      <family val="2"/>
    </font>
    <font>
      <sz val="12"/>
      <name val="Arial"/>
      <family val="2"/>
    </font>
    <font>
      <sz val="11"/>
      <color indexed="8"/>
      <name val="Calibri"/>
      <family val="2"/>
    </font>
  </fonts>
  <fills count="6">
    <fill>
      <patternFill patternType="none"/>
    </fill>
    <fill>
      <patternFill patternType="gray125"/>
    </fill>
    <fill>
      <patternFill patternType="solid">
        <fgColor indexed="31"/>
        <bgColor indexed="42"/>
      </patternFill>
    </fill>
    <fill>
      <patternFill patternType="solid">
        <fgColor indexed="43"/>
        <bgColor indexed="26"/>
      </patternFill>
    </fill>
    <fill>
      <patternFill patternType="solid">
        <fgColor indexed="22"/>
        <bgColor indexed="44"/>
      </patternFill>
    </fill>
    <fill>
      <patternFill patternType="lightUp">
        <fgColor indexed="22"/>
      </patternFill>
    </fill>
  </fills>
  <borders count="5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top/>
      <bottom style="thin">
        <color indexed="64"/>
      </bottom>
      <diagonal/>
    </border>
    <border>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style="thin">
        <color indexed="8"/>
      </left>
      <right/>
      <top style="hair">
        <color indexed="8"/>
      </top>
      <bottom/>
      <diagonal/>
    </border>
    <border>
      <left/>
      <right/>
      <top style="hair">
        <color indexed="8"/>
      </top>
      <bottom/>
      <diagonal/>
    </border>
    <border>
      <left/>
      <right/>
      <top/>
      <bottom style="hair">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right style="thin">
        <color indexed="8"/>
      </right>
      <top style="hair">
        <color indexed="8"/>
      </top>
      <bottom/>
      <diagonal/>
    </border>
    <border>
      <left style="thin">
        <color indexed="8"/>
      </left>
      <right style="thin">
        <color indexed="8"/>
      </right>
      <top style="thin">
        <color indexed="8"/>
      </top>
      <bottom/>
      <diagonal/>
    </border>
    <border>
      <left style="thin">
        <color indexed="8"/>
      </left>
      <right style="hair">
        <color indexed="8"/>
      </right>
      <top style="thin">
        <color indexed="8"/>
      </top>
      <bottom style="hair">
        <color indexed="55"/>
      </bottom>
      <diagonal/>
    </border>
    <border>
      <left style="hair">
        <color indexed="8"/>
      </left>
      <right style="hair">
        <color indexed="8"/>
      </right>
      <top style="thin">
        <color indexed="8"/>
      </top>
      <bottom style="hair">
        <color indexed="55"/>
      </bottom>
      <diagonal/>
    </border>
    <border>
      <left style="thin">
        <color indexed="8"/>
      </left>
      <right style="hair">
        <color indexed="8"/>
      </right>
      <top style="hair">
        <color indexed="55"/>
      </top>
      <bottom/>
      <diagonal/>
    </border>
    <border>
      <left style="hair">
        <color indexed="8"/>
      </left>
      <right style="hair">
        <color indexed="8"/>
      </right>
      <top style="hair">
        <color indexed="55"/>
      </top>
      <bottom/>
      <diagonal/>
    </border>
    <border>
      <left/>
      <right style="thin">
        <color indexed="8"/>
      </right>
      <top style="thin">
        <color indexed="8"/>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bottom style="thin">
        <color indexed="8"/>
      </bottom>
      <diagonal/>
    </border>
    <border>
      <left style="hair">
        <color indexed="8"/>
      </left>
      <right style="thin">
        <color indexed="8"/>
      </right>
      <top style="thin">
        <color indexed="8"/>
      </top>
      <bottom style="hair">
        <color indexed="55"/>
      </bottom>
      <diagonal/>
    </border>
    <border>
      <left style="thin">
        <color indexed="8"/>
      </left>
      <right/>
      <top/>
      <bottom style="hair">
        <color indexed="8"/>
      </bottom>
      <diagonal/>
    </border>
    <border>
      <left style="hair">
        <color indexed="8"/>
      </left>
      <right style="thin">
        <color indexed="8"/>
      </right>
      <top style="hair">
        <color indexed="55"/>
      </top>
      <bottom/>
      <diagonal/>
    </border>
    <border>
      <left style="thin">
        <color indexed="8"/>
      </left>
      <right style="hair">
        <color indexed="8"/>
      </right>
      <top style="hair">
        <color indexed="55"/>
      </top>
      <bottom style="thin">
        <color indexed="8"/>
      </bottom>
      <diagonal/>
    </border>
    <border>
      <left style="hair">
        <color indexed="8"/>
      </left>
      <right style="hair">
        <color indexed="8"/>
      </right>
      <top style="hair">
        <color indexed="55"/>
      </top>
      <bottom style="thin">
        <color indexed="8"/>
      </bottom>
      <diagonal/>
    </border>
    <border>
      <left style="hair">
        <color indexed="8"/>
      </left>
      <right style="thin">
        <color indexed="8"/>
      </right>
      <top style="hair">
        <color indexed="55"/>
      </top>
      <bottom style="thin">
        <color indexed="8"/>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0" fontId="9" fillId="0" borderId="0"/>
    <xf numFmtId="167" fontId="3" fillId="0" borderId="0" applyFill="0" applyBorder="0" applyAlignment="0" applyProtection="0"/>
    <xf numFmtId="9" fontId="3" fillId="0" borderId="0" applyFill="0" applyBorder="0" applyAlignment="0" applyProtection="0"/>
  </cellStyleXfs>
  <cellXfs count="131">
    <xf numFmtId="0" fontId="0" fillId="0" borderId="0" xfId="0"/>
    <xf numFmtId="43" fontId="0" fillId="3" borderId="7" xfId="1" applyFont="1" applyFill="1" applyBorder="1" applyAlignment="1" applyProtection="1">
      <alignment vertical="center" wrapText="1"/>
      <protection locked="0"/>
    </xf>
    <xf numFmtId="10" fontId="0" fillId="2" borderId="7" xfId="2" applyNumberFormat="1" applyFont="1" applyFill="1" applyBorder="1" applyAlignment="1" applyProtection="1">
      <alignment horizontal="center" vertical="center" wrapText="1"/>
      <protection locked="0"/>
    </xf>
    <xf numFmtId="0" fontId="0" fillId="0" borderId="0" xfId="3" applyFont="1" applyAlignment="1">
      <alignment vertical="center"/>
    </xf>
    <xf numFmtId="0" fontId="0" fillId="0" borderId="0" xfId="3" applyFont="1" applyAlignment="1">
      <alignment vertical="top"/>
    </xf>
    <xf numFmtId="164" fontId="0" fillId="0" borderId="0" xfId="3" applyNumberFormat="1" applyFont="1"/>
    <xf numFmtId="0" fontId="0" fillId="0" borderId="6" xfId="0" applyBorder="1" applyAlignment="1">
      <alignment vertical="center" wrapText="1" shrinkToFit="1"/>
    </xf>
    <xf numFmtId="49" fontId="0" fillId="2" borderId="7" xfId="0" applyNumberFormat="1" applyFill="1" applyBorder="1" applyAlignment="1" applyProtection="1">
      <alignment horizontal="center" vertical="center" wrapText="1"/>
      <protection locked="0"/>
    </xf>
    <xf numFmtId="49"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protection locked="0"/>
    </xf>
    <xf numFmtId="0" fontId="5" fillId="0" borderId="0" xfId="0" applyFont="1" applyAlignment="1">
      <alignment horizontal="left" wrapText="1"/>
    </xf>
    <xf numFmtId="0" fontId="6" fillId="0" borderId="13" xfId="3" applyFont="1" applyBorder="1" applyAlignment="1">
      <alignment vertical="center"/>
    </xf>
    <xf numFmtId="0" fontId="0" fillId="0" borderId="13" xfId="0" applyBorder="1"/>
    <xf numFmtId="0" fontId="0" fillId="0" borderId="14" xfId="0"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xf numFmtId="0" fontId="6" fillId="0" borderId="0" xfId="4" applyFont="1" applyAlignment="1">
      <alignment horizontal="left" vertical="top"/>
    </xf>
    <xf numFmtId="0" fontId="6" fillId="0" borderId="14" xfId="0" applyFont="1" applyBorder="1"/>
    <xf numFmtId="0" fontId="6" fillId="0" borderId="0" xfId="0" applyFont="1" applyAlignment="1">
      <alignment horizontal="left" wrapText="1"/>
    </xf>
    <xf numFmtId="0" fontId="0" fillId="0" borderId="17" xfId="0" applyBorder="1" applyAlignment="1">
      <alignment horizontal="center"/>
    </xf>
    <xf numFmtId="0" fontId="2" fillId="0" borderId="11" xfId="0" applyFont="1" applyBorder="1" applyAlignment="1">
      <alignment horizontal="center"/>
    </xf>
    <xf numFmtId="0" fontId="0" fillId="0" borderId="0" xfId="0" applyAlignment="1">
      <alignment wrapText="1"/>
    </xf>
    <xf numFmtId="0" fontId="2" fillId="0" borderId="17" xfId="4" applyFont="1" applyBorder="1" applyAlignment="1">
      <alignment vertical="top"/>
    </xf>
    <xf numFmtId="0" fontId="0" fillId="0" borderId="14" xfId="3" applyFont="1" applyBorder="1" applyAlignment="1">
      <alignment horizontal="left" vertical="top" wrapText="1"/>
    </xf>
    <xf numFmtId="0" fontId="0" fillId="0" borderId="14" xfId="3" applyFont="1" applyBorder="1" applyAlignment="1">
      <alignment vertical="top" wrapText="1"/>
    </xf>
    <xf numFmtId="166" fontId="0" fillId="0" borderId="11" xfId="3" applyNumberFormat="1" applyFont="1" applyBorder="1" applyAlignment="1">
      <alignment vertical="top" shrinkToFit="1"/>
    </xf>
    <xf numFmtId="0" fontId="0" fillId="0" borderId="12" xfId="3" applyFont="1" applyBorder="1" applyAlignment="1">
      <alignment horizontal="center" vertical="top" wrapText="1"/>
    </xf>
    <xf numFmtId="0" fontId="2" fillId="0" borderId="0" xfId="4" applyFont="1" applyAlignment="1">
      <alignment horizontal="center" vertical="top"/>
    </xf>
    <xf numFmtId="0" fontId="0" fillId="0" borderId="18" xfId="0" applyBorder="1"/>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5" xfId="0" applyFont="1" applyBorder="1" applyAlignment="1">
      <alignment horizontal="center" vertical="center" wrapText="1"/>
    </xf>
    <xf numFmtId="43" fontId="0" fillId="0" borderId="7" xfId="1" applyFont="1" applyFill="1" applyBorder="1" applyAlignment="1" applyProtection="1">
      <alignment vertical="center" shrinkToFit="1"/>
    </xf>
    <xf numFmtId="43" fontId="0" fillId="0" borderId="8" xfId="1" applyFont="1" applyFill="1" applyBorder="1" applyAlignment="1" applyProtection="1">
      <alignment horizontal="center" vertical="center" shrinkToFit="1"/>
    </xf>
    <xf numFmtId="167" fontId="2" fillId="4" borderId="38" xfId="6" applyFont="1" applyFill="1" applyBorder="1" applyAlignment="1" applyProtection="1">
      <alignment horizontal="center"/>
    </xf>
    <xf numFmtId="167" fontId="2" fillId="4" borderId="39" xfId="6" applyFont="1" applyFill="1" applyBorder="1" applyAlignment="1" applyProtection="1">
      <alignment horizontal="right"/>
    </xf>
    <xf numFmtId="167" fontId="2" fillId="4" borderId="40" xfId="6" applyFont="1" applyFill="1" applyBorder="1" applyAlignment="1" applyProtection="1">
      <alignment shrinkToFit="1"/>
    </xf>
    <xf numFmtId="167" fontId="2" fillId="4" borderId="41" xfId="6" applyFont="1" applyFill="1" applyBorder="1" applyAlignment="1" applyProtection="1">
      <alignment shrinkToFit="1"/>
    </xf>
    <xf numFmtId="0" fontId="5" fillId="0" borderId="0" xfId="0" applyFont="1"/>
    <xf numFmtId="0" fontId="2" fillId="0" borderId="14" xfId="5" applyFont="1" applyBorder="1" applyAlignment="1">
      <alignment horizontal="left" vertical="center" wrapText="1"/>
    </xf>
    <xf numFmtId="0" fontId="2" fillId="0" borderId="22" xfId="5" applyFont="1" applyBorder="1" applyAlignment="1">
      <alignment horizontal="center"/>
    </xf>
    <xf numFmtId="0" fontId="2" fillId="0" borderId="12" xfId="5" applyFont="1" applyBorder="1" applyAlignment="1">
      <alignment horizontal="left" vertical="center" wrapText="1"/>
    </xf>
    <xf numFmtId="170" fontId="2" fillId="0" borderId="23" xfId="5" applyNumberFormat="1" applyFont="1" applyBorder="1" applyAlignment="1">
      <alignment horizontal="center"/>
    </xf>
    <xf numFmtId="168" fontId="3" fillId="0" borderId="19" xfId="5" applyNumberFormat="1" applyFont="1" applyBorder="1" applyAlignment="1">
      <alignment horizontal="left"/>
    </xf>
    <xf numFmtId="169" fontId="5" fillId="0" borderId="24" xfId="1" applyNumberFormat="1" applyFont="1" applyFill="1" applyBorder="1" applyAlignment="1" applyProtection="1">
      <alignment horizontal="right" shrinkToFit="1"/>
    </xf>
    <xf numFmtId="169" fontId="5" fillId="0" borderId="25" xfId="1" applyNumberFormat="1" applyFont="1" applyFill="1" applyBorder="1" applyAlignment="1" applyProtection="1">
      <alignment horizontal="center" vertical="center"/>
    </xf>
    <xf numFmtId="10" fontId="3" fillId="0" borderId="26" xfId="7" applyNumberFormat="1" applyFill="1" applyBorder="1" applyAlignment="1" applyProtection="1">
      <alignment horizontal="center"/>
    </xf>
    <xf numFmtId="10" fontId="3" fillId="0" borderId="27" xfId="7" applyNumberFormat="1" applyFill="1" applyBorder="1" applyAlignment="1" applyProtection="1">
      <alignment horizontal="center"/>
    </xf>
    <xf numFmtId="0" fontId="3" fillId="0" borderId="21" xfId="5" applyFont="1" applyBorder="1"/>
    <xf numFmtId="167" fontId="5" fillId="0" borderId="21" xfId="6" applyFont="1" applyFill="1" applyBorder="1" applyAlignment="1" applyProtection="1">
      <alignment horizontal="right" shrinkToFit="1"/>
    </xf>
    <xf numFmtId="169" fontId="5" fillId="0" borderId="17" xfId="1" applyNumberFormat="1" applyFont="1" applyFill="1" applyBorder="1" applyAlignment="1" applyProtection="1">
      <alignment horizontal="center" vertical="center"/>
    </xf>
    <xf numFmtId="10" fontId="3" fillId="0" borderId="28" xfId="7" applyNumberFormat="1" applyFill="1" applyBorder="1" applyAlignment="1" applyProtection="1">
      <alignment horizontal="center"/>
      <protection locked="0"/>
    </xf>
    <xf numFmtId="10" fontId="3" fillId="0" borderId="29" xfId="7" applyNumberFormat="1" applyFill="1" applyBorder="1" applyAlignment="1" applyProtection="1">
      <alignment horizontal="center"/>
      <protection locked="0"/>
    </xf>
    <xf numFmtId="10" fontId="3" fillId="0" borderId="20" xfId="5" applyNumberFormat="1" applyFont="1" applyBorder="1" applyAlignment="1">
      <alignment horizontal="left"/>
    </xf>
    <xf numFmtId="0" fontId="3" fillId="5" borderId="2" xfId="5" applyFont="1" applyFill="1" applyBorder="1"/>
    <xf numFmtId="0" fontId="3" fillId="5" borderId="3" xfId="5" applyFont="1" applyFill="1" applyBorder="1"/>
    <xf numFmtId="167" fontId="5" fillId="5" borderId="3" xfId="6" applyFont="1" applyFill="1" applyBorder="1" applyAlignment="1" applyProtection="1">
      <alignment horizontal="center"/>
    </xf>
    <xf numFmtId="0" fontId="3" fillId="4" borderId="25" xfId="5" applyFont="1" applyFill="1" applyBorder="1"/>
    <xf numFmtId="167" fontId="5" fillId="4" borderId="31" xfId="6" applyFont="1" applyFill="1" applyBorder="1" applyAlignment="1" applyProtection="1">
      <alignment horizontal="center"/>
    </xf>
    <xf numFmtId="167" fontId="5" fillId="4" borderId="32" xfId="6" applyFont="1" applyFill="1" applyBorder="1" applyAlignment="1" applyProtection="1">
      <alignment horizontal="right"/>
    </xf>
    <xf numFmtId="10" fontId="5" fillId="4" borderId="33" xfId="7" applyNumberFormat="1" applyFont="1" applyFill="1" applyBorder="1" applyAlignment="1" applyProtection="1"/>
    <xf numFmtId="10" fontId="5" fillId="4" borderId="34" xfId="7" applyNumberFormat="1" applyFont="1" applyFill="1" applyBorder="1" applyAlignment="1" applyProtection="1"/>
    <xf numFmtId="0" fontId="3" fillId="0" borderId="0" xfId="5" applyFont="1"/>
    <xf numFmtId="167" fontId="5" fillId="0" borderId="5" xfId="6" applyFont="1" applyFill="1" applyBorder="1" applyAlignment="1" applyProtection="1">
      <alignment horizontal="center"/>
    </xf>
    <xf numFmtId="167" fontId="5" fillId="0" borderId="35" xfId="6" applyFont="1" applyFill="1" applyBorder="1" applyAlignment="1" applyProtection="1">
      <alignment horizontal="right"/>
    </xf>
    <xf numFmtId="43" fontId="5" fillId="0" borderId="6" xfId="1" applyFont="1" applyFill="1" applyBorder="1" applyAlignment="1" applyProtection="1">
      <alignment shrinkToFit="1"/>
    </xf>
    <xf numFmtId="43" fontId="5" fillId="0" borderId="7" xfId="1" applyFont="1" applyFill="1" applyBorder="1" applyAlignment="1" applyProtection="1">
      <alignment shrinkToFit="1"/>
    </xf>
    <xf numFmtId="167" fontId="5" fillId="4" borderId="5" xfId="6" applyFont="1" applyFill="1" applyBorder="1" applyAlignment="1" applyProtection="1">
      <alignment horizontal="center"/>
    </xf>
    <xf numFmtId="167" fontId="5" fillId="4" borderId="35" xfId="6" applyFont="1" applyFill="1" applyBorder="1" applyAlignment="1" applyProtection="1">
      <alignment horizontal="right"/>
    </xf>
    <xf numFmtId="43" fontId="5" fillId="4" borderId="6" xfId="1" applyFont="1" applyFill="1" applyBorder="1" applyAlignment="1" applyProtection="1">
      <alignment shrinkToFit="1"/>
    </xf>
    <xf numFmtId="43" fontId="5" fillId="4" borderId="7" xfId="1" applyFont="1" applyFill="1" applyBorder="1" applyAlignment="1" applyProtection="1">
      <alignment shrinkToFit="1"/>
    </xf>
    <xf numFmtId="167" fontId="5" fillId="0" borderId="19" xfId="6" applyFont="1" applyFill="1" applyBorder="1" applyAlignment="1" applyProtection="1">
      <alignment horizontal="center"/>
    </xf>
    <xf numFmtId="167" fontId="5" fillId="0" borderId="24" xfId="6" applyFont="1" applyFill="1" applyBorder="1" applyAlignment="1" applyProtection="1">
      <alignment horizontal="right"/>
    </xf>
    <xf numFmtId="43" fontId="5" fillId="0" borderId="36" xfId="1" applyFont="1" applyFill="1" applyBorder="1" applyAlignment="1" applyProtection="1">
      <alignment shrinkToFit="1"/>
    </xf>
    <xf numFmtId="43" fontId="5" fillId="0" borderId="37" xfId="1" applyFont="1" applyFill="1" applyBorder="1" applyAlignment="1" applyProtection="1">
      <alignment shrinkToFit="1"/>
    </xf>
    <xf numFmtId="167" fontId="5" fillId="4" borderId="19" xfId="6" applyFont="1" applyFill="1" applyBorder="1" applyAlignment="1" applyProtection="1">
      <alignment horizontal="center"/>
    </xf>
    <xf numFmtId="10" fontId="5" fillId="4" borderId="36" xfId="1" applyNumberFormat="1" applyFont="1" applyFill="1" applyBorder="1" applyAlignment="1" applyProtection="1">
      <alignment shrinkToFit="1"/>
    </xf>
    <xf numFmtId="10" fontId="5" fillId="4" borderId="37" xfId="1" applyNumberFormat="1" applyFont="1" applyFill="1" applyBorder="1" applyAlignment="1" applyProtection="1">
      <alignment shrinkToFit="1"/>
    </xf>
    <xf numFmtId="0" fontId="2" fillId="0" borderId="0" xfId="4" applyFont="1" applyAlignment="1">
      <alignment vertical="top"/>
    </xf>
    <xf numFmtId="10" fontId="0" fillId="0" borderId="11" xfId="3" applyNumberFormat="1" applyFont="1" applyBorder="1" applyAlignment="1">
      <alignment vertical="top" wrapText="1"/>
    </xf>
    <xf numFmtId="0" fontId="2" fillId="0" borderId="43" xfId="5" applyFont="1" applyBorder="1" applyAlignment="1">
      <alignment horizontal="center"/>
    </xf>
    <xf numFmtId="170" fontId="2" fillId="0" borderId="44" xfId="5" applyNumberFormat="1" applyFont="1" applyBorder="1" applyAlignment="1">
      <alignment horizontal="center"/>
    </xf>
    <xf numFmtId="10" fontId="3" fillId="0" borderId="45" xfId="7" applyNumberFormat="1" applyFill="1" applyBorder="1" applyAlignment="1" applyProtection="1">
      <alignment horizontal="center"/>
    </xf>
    <xf numFmtId="0" fontId="3" fillId="0" borderId="46" xfId="5" applyFont="1" applyBorder="1"/>
    <xf numFmtId="10" fontId="3" fillId="0" borderId="47" xfId="7" applyNumberFormat="1" applyFill="1" applyBorder="1" applyAlignment="1" applyProtection="1">
      <alignment horizontal="center"/>
      <protection locked="0"/>
    </xf>
    <xf numFmtId="0" fontId="3" fillId="0" borderId="15" xfId="5" applyFont="1" applyBorder="1"/>
    <xf numFmtId="0" fontId="3" fillId="0" borderId="12" xfId="5" applyFont="1" applyBorder="1"/>
    <xf numFmtId="167" fontId="5" fillId="0" borderId="12" xfId="6" applyFont="1" applyFill="1" applyBorder="1" applyAlignment="1" applyProtection="1">
      <alignment horizontal="right" shrinkToFit="1"/>
    </xf>
    <xf numFmtId="169" fontId="5" fillId="0" borderId="11" xfId="1" applyNumberFormat="1" applyFont="1" applyFill="1" applyBorder="1" applyAlignment="1" applyProtection="1">
      <alignment horizontal="center" vertical="center"/>
    </xf>
    <xf numFmtId="10" fontId="3" fillId="0" borderId="48" xfId="7" applyNumberFormat="1" applyFill="1" applyBorder="1" applyAlignment="1" applyProtection="1">
      <alignment horizontal="center"/>
      <protection locked="0"/>
    </xf>
    <xf numFmtId="10" fontId="3" fillId="0" borderId="49" xfId="7" applyNumberFormat="1" applyFill="1" applyBorder="1" applyAlignment="1" applyProtection="1">
      <alignment horizontal="center"/>
      <protection locked="0"/>
    </xf>
    <xf numFmtId="10" fontId="3" fillId="0" borderId="50" xfId="7" applyNumberFormat="1" applyFill="1" applyBorder="1" applyAlignment="1" applyProtection="1">
      <alignment horizont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2" fillId="0" borderId="0" xfId="4" applyFont="1" applyAlignment="1">
      <alignment horizontal="left" vertical="top"/>
    </xf>
    <xf numFmtId="0" fontId="2" fillId="0" borderId="10" xfId="4" applyFont="1" applyBorder="1" applyAlignment="1">
      <alignment horizontal="left" vertical="top"/>
    </xf>
    <xf numFmtId="0" fontId="2" fillId="0" borderId="17" xfId="4" applyFont="1" applyBorder="1" applyAlignment="1">
      <alignment horizontal="left" vertical="top"/>
    </xf>
    <xf numFmtId="0" fontId="0" fillId="0" borderId="11" xfId="3" applyFont="1" applyBorder="1" applyAlignment="1">
      <alignment horizontal="left" vertical="top" wrapText="1"/>
    </xf>
    <xf numFmtId="0" fontId="5" fillId="3" borderId="9"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164" fontId="0" fillId="0" borderId="12" xfId="0" applyNumberFormat="1" applyBorder="1" applyAlignment="1">
      <alignment horizontal="left"/>
    </xf>
    <xf numFmtId="165" fontId="0" fillId="0" borderId="12" xfId="0" applyNumberFormat="1" applyBorder="1" applyAlignment="1">
      <alignment horizontal="left"/>
    </xf>
    <xf numFmtId="0" fontId="2" fillId="0" borderId="9" xfId="4" applyFont="1" applyBorder="1" applyAlignment="1">
      <alignment horizontal="center" vertical="top"/>
    </xf>
    <xf numFmtId="0" fontId="2" fillId="0" borderId="0" xfId="4" applyFont="1" applyAlignment="1">
      <alignment horizontal="center" vertical="top"/>
    </xf>
    <xf numFmtId="0" fontId="2" fillId="0" borderId="10" xfId="4" applyFont="1" applyBorder="1" applyAlignment="1">
      <alignment horizontal="center" vertical="top"/>
    </xf>
    <xf numFmtId="0" fontId="0" fillId="0" borderId="11" xfId="3" applyFont="1" applyBorder="1" applyAlignment="1">
      <alignment horizontal="center" vertical="top" wrapText="1"/>
    </xf>
    <xf numFmtId="10" fontId="0" fillId="0" borderId="11" xfId="3" applyNumberFormat="1" applyFont="1" applyBorder="1" applyAlignment="1">
      <alignment horizontal="center" vertical="top" wrapText="1"/>
    </xf>
    <xf numFmtId="0" fontId="2" fillId="0" borderId="9" xfId="4" applyFont="1" applyBorder="1" applyAlignment="1">
      <alignment horizontal="left" vertical="top"/>
    </xf>
    <xf numFmtId="165" fontId="0" fillId="0" borderId="0" xfId="0" applyNumberFormat="1" applyAlignment="1">
      <alignment horizontal="left"/>
    </xf>
    <xf numFmtId="0" fontId="3" fillId="4" borderId="25" xfId="5" applyFont="1" applyFill="1" applyBorder="1" applyAlignment="1">
      <alignment horizontal="center" vertical="center"/>
    </xf>
    <xf numFmtId="0" fontId="3" fillId="4" borderId="17" xfId="5" applyFont="1" applyFill="1" applyBorder="1" applyAlignment="1">
      <alignment horizontal="center" vertical="center"/>
    </xf>
    <xf numFmtId="0" fontId="3" fillId="4" borderId="11" xfId="5" applyFont="1" applyFill="1" applyBorder="1" applyAlignment="1">
      <alignment horizontal="center" vertical="center"/>
    </xf>
    <xf numFmtId="169" fontId="2" fillId="0" borderId="25" xfId="1" applyNumberFormat="1" applyFont="1" applyFill="1" applyBorder="1" applyAlignment="1" applyProtection="1">
      <alignment horizontal="center" vertical="center"/>
    </xf>
    <xf numFmtId="169" fontId="2" fillId="0" borderId="11" xfId="1" applyNumberFormat="1" applyFont="1" applyFill="1" applyBorder="1" applyAlignment="1" applyProtection="1">
      <alignment horizontal="center" vertical="center"/>
    </xf>
    <xf numFmtId="0" fontId="7" fillId="0" borderId="30" xfId="5" applyFont="1" applyBorder="1" applyAlignment="1">
      <alignment horizontal="left" vertical="top"/>
    </xf>
    <xf numFmtId="10" fontId="3" fillId="0" borderId="14" xfId="5" applyNumberFormat="1" applyFont="1" applyBorder="1" applyAlignment="1">
      <alignment horizontal="left" wrapText="1"/>
    </xf>
    <xf numFmtId="0" fontId="2" fillId="0" borderId="42"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14" xfId="5" applyFont="1" applyBorder="1" applyAlignment="1">
      <alignment horizontal="left" vertical="center" wrapText="1"/>
    </xf>
    <xf numFmtId="0" fontId="2" fillId="0" borderId="12" xfId="5" applyFont="1" applyBorder="1" applyAlignment="1">
      <alignment horizontal="left" vertical="center" wrapText="1"/>
    </xf>
    <xf numFmtId="167" fontId="2" fillId="0" borderId="30" xfId="6" applyFont="1" applyFill="1" applyBorder="1" applyAlignment="1" applyProtection="1">
      <alignment horizontal="center" vertical="center" wrapText="1"/>
    </xf>
    <xf numFmtId="167" fontId="2" fillId="0" borderId="16" xfId="6" applyFont="1" applyFill="1" applyBorder="1" applyAlignment="1" applyProtection="1">
      <alignment horizontal="center" vertical="center" wrapText="1"/>
    </xf>
  </cellXfs>
  <cellStyles count="8">
    <cellStyle name="Normal" xfId="0" builtinId="0"/>
    <cellStyle name="Normal 2" xfId="3" xr:uid="{00000000-0005-0000-0000-000001000000}"/>
    <cellStyle name="Normal 3" xfId="5" xr:uid="{00000000-0005-0000-0000-000002000000}"/>
    <cellStyle name="Normal_FICHA DE VERIFICAÇÃO PRELIMINAR - Plano R" xfId="4" xr:uid="{00000000-0005-0000-0000-000003000000}"/>
    <cellStyle name="Porcentagem" xfId="2" builtinId="5"/>
    <cellStyle name="Porcentagem 2" xfId="7" xr:uid="{00000000-0005-0000-0000-000005000000}"/>
    <cellStyle name="Vírgula" xfId="1" builtinId="3"/>
    <cellStyle name="Vírgula 2" xfId="6" xr:uid="{00000000-0005-0000-0000-000007000000}"/>
  </cellStyles>
  <dxfs count="105">
    <dxf>
      <border>
        <left style="thin">
          <color indexed="8"/>
        </left>
        <right style="thin">
          <color indexed="8"/>
        </right>
        <top/>
        <bottom/>
      </border>
    </dxf>
    <dxf>
      <border>
        <left style="thin">
          <color indexed="8"/>
        </left>
        <right style="thin">
          <color indexed="8"/>
        </right>
        <top/>
        <bottom/>
      </border>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ill>
        <patternFill patternType="solid">
          <fgColor indexed="46"/>
          <bgColor indexed="55"/>
        </patternFill>
      </fill>
    </dxf>
    <dxf>
      <fill>
        <patternFill patternType="solid">
          <fgColor indexed="44"/>
          <bgColor indexed="22"/>
        </patternFill>
      </fill>
    </dxf>
    <dxf>
      <font>
        <b val="0"/>
        <condense val="0"/>
        <extend val="0"/>
        <color indexed="44"/>
      </font>
    </dxf>
    <dxf>
      <font>
        <b val="0"/>
        <condense val="0"/>
        <extend val="0"/>
        <color indexed="9"/>
      </font>
    </dxf>
    <dxf>
      <font>
        <b val="0"/>
        <condense val="0"/>
        <extend val="0"/>
        <color indexed="44"/>
      </font>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border>
        <left style="thin">
          <color indexed="8"/>
        </left>
        <right style="thin">
          <color indexed="8"/>
        </right>
        <top/>
        <bottom/>
      </border>
    </dxf>
    <dxf>
      <border>
        <left style="thin">
          <color indexed="8"/>
        </left>
        <right style="thin">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289560</xdr:colOff>
      <xdr:row>0</xdr:row>
      <xdr:rowOff>121920</xdr:rowOff>
    </xdr:from>
    <xdr:to>
      <xdr:col>2</xdr:col>
      <xdr:colOff>335280</xdr:colOff>
      <xdr:row>2</xdr:row>
      <xdr:rowOff>148166</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21920"/>
          <a:ext cx="15240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289560</xdr:colOff>
      <xdr:row>2</xdr:row>
      <xdr:rowOff>121920</xdr:rowOff>
    </xdr:from>
    <xdr:to>
      <xdr:col>4</xdr:col>
      <xdr:colOff>20955</xdr:colOff>
      <xdr:row>4</xdr:row>
      <xdr:rowOff>157691</xdr:rowOff>
    </xdr:to>
    <xdr:pic>
      <xdr:nvPicPr>
        <xdr:cNvPr id="4" name="Imagem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21920"/>
          <a:ext cx="1503045" cy="416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203.06%20-%20AMPLIA&#199;&#195;O%20AMOG%20CIVI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os/Projetos%20Denise/CIMOG/PLANILHA%20M&#218;LTIPLA%20V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M%203.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VO"/>
      <sheetName val="DADOS"/>
      <sheetName val="BDI"/>
      <sheetName val="ORÇAMENTO"/>
      <sheetName val="CÁLCULO"/>
      <sheetName val="EVENTOS"/>
      <sheetName val="CRONO"/>
      <sheetName val="CRONOPLE"/>
      <sheetName val="PLE"/>
      <sheetName val="QCI"/>
      <sheetName val="BM"/>
      <sheetName val="RRE"/>
      <sheetName val="OFÍCIO"/>
    </sheetNames>
    <sheetDataSet>
      <sheetData sheetId="0">
        <row r="4">
          <cell r="O4">
            <v>2</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ow r="13">
          <cell r="B13" t="str">
            <v>Busca</v>
          </cell>
        </row>
        <row r="14">
          <cell r="B14" t="str">
            <v>Automático</v>
          </cell>
        </row>
        <row r="15">
          <cell r="B15" t="str">
            <v>Branco</v>
          </cell>
        </row>
        <row r="16">
          <cell r="B16" t="str">
            <v>Branco</v>
          </cell>
        </row>
        <row r="17">
          <cell r="B17" t="str">
            <v>Branco</v>
          </cell>
        </row>
        <row r="18">
          <cell r="B18" t="str">
            <v>Branco</v>
          </cell>
        </row>
        <row r="19">
          <cell r="B19" t="str">
            <v>Branco</v>
          </cell>
        </row>
        <row r="20">
          <cell r="B20" t="str">
            <v>Branco</v>
          </cell>
        </row>
        <row r="21">
          <cell r="B21" t="str">
            <v>Branco</v>
          </cell>
        </row>
        <row r="22">
          <cell r="B22" t="str">
            <v>Branco</v>
          </cell>
        </row>
        <row r="23">
          <cell r="B23" t="str">
            <v>Branco</v>
          </cell>
        </row>
        <row r="24">
          <cell r="B24" t="str">
            <v>TR$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efreshError="1">
        <row r="3">
          <cell r="O3">
            <v>1</v>
          </cell>
        </row>
      </sheetData>
      <sheetData sheetId="1" refreshError="1">
        <row r="4">
          <cell r="F4" t="str">
            <v>(SELECIONAR)</v>
          </cell>
        </row>
        <row r="5">
          <cell r="F5" t="str">
            <v>CONSÓRCIO INTERMUNICIPAL DA BAIXA MOGIANA - CIMOG</v>
          </cell>
        </row>
        <row r="16">
          <cell r="F16" t="str">
            <v>CONSULTORIA ESPECIALIZADA EM ENGENHARIA E ARQUITETURA</v>
          </cell>
        </row>
        <row r="18">
          <cell r="F18" t="str">
            <v>DESONERADO</v>
          </cell>
        </row>
        <row r="22">
          <cell r="F22" t="str">
            <v>DENISE F. MARIANO DOS SANTOS</v>
          </cell>
        </row>
        <row r="23">
          <cell r="F23" t="str">
            <v>200.726/D</v>
          </cell>
        </row>
      </sheetData>
      <sheetData sheetId="2" refreshError="1"/>
      <sheetData sheetId="3" refreshError="1">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VO"/>
      <sheetName val="DADOS"/>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row r="31">
          <cell r="F31" t="str">
            <v>Tradicional</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abSelected="1" zoomScale="90" zoomScaleNormal="90" workbookViewId="0">
      <selection activeCell="E14" sqref="E14"/>
    </sheetView>
  </sheetViews>
  <sheetFormatPr defaultRowHeight="14.4" x14ac:dyDescent="0.3"/>
  <cols>
    <col min="1" max="1" width="12.6640625" customWidth="1"/>
    <col min="3" max="3" width="12.6640625" customWidth="1"/>
    <col min="4" max="4" width="12.109375" customWidth="1"/>
    <col min="5" max="5" width="49.109375" customWidth="1"/>
    <col min="7" max="7" width="11.5546875" customWidth="1"/>
    <col min="8" max="8" width="10.33203125" customWidth="1"/>
    <col min="11" max="11" width="14.6640625" customWidth="1"/>
  </cols>
  <sheetData>
    <row r="1" spans="1:11" ht="15.6" x14ac:dyDescent="0.3">
      <c r="E1" s="94" t="s">
        <v>35</v>
      </c>
      <c r="F1" s="94"/>
      <c r="G1" s="94"/>
      <c r="K1" s="21" t="s">
        <v>36</v>
      </c>
    </row>
    <row r="2" spans="1:11" ht="15" x14ac:dyDescent="0.3">
      <c r="E2" s="95" t="s">
        <v>43</v>
      </c>
      <c r="F2" s="95"/>
      <c r="G2" s="95"/>
      <c r="K2" s="22" t="s">
        <v>37</v>
      </c>
    </row>
    <row r="3" spans="1:11" x14ac:dyDescent="0.3">
      <c r="E3" s="23"/>
    </row>
    <row r="4" spans="1:11" x14ac:dyDescent="0.3">
      <c r="A4" s="96" t="s">
        <v>42</v>
      </c>
      <c r="B4" s="96"/>
      <c r="C4" s="96"/>
      <c r="D4" s="96"/>
      <c r="E4" s="97"/>
      <c r="F4" s="98" t="s">
        <v>38</v>
      </c>
      <c r="G4" s="98"/>
      <c r="H4" s="98"/>
      <c r="I4" s="98"/>
      <c r="J4" s="98"/>
      <c r="K4" s="98"/>
    </row>
    <row r="5" spans="1:11" ht="32.4" customHeight="1" x14ac:dyDescent="0.3">
      <c r="A5" s="99" t="s">
        <v>219</v>
      </c>
      <c r="B5" s="99"/>
      <c r="C5" s="99"/>
      <c r="D5" s="99"/>
      <c r="E5" s="99"/>
      <c r="F5" s="99" t="s">
        <v>259</v>
      </c>
      <c r="G5" s="99"/>
      <c r="H5" s="99"/>
      <c r="I5" s="99"/>
      <c r="J5" s="99"/>
      <c r="K5" s="99"/>
    </row>
    <row r="6" spans="1:11" x14ac:dyDescent="0.3">
      <c r="B6" s="25"/>
      <c r="C6" s="25"/>
      <c r="D6" s="26"/>
      <c r="E6" s="26"/>
      <c r="F6" s="25"/>
      <c r="G6" s="25"/>
      <c r="H6" s="25"/>
      <c r="I6" s="25"/>
      <c r="J6" s="25"/>
      <c r="K6" s="25"/>
    </row>
    <row r="7" spans="1:11" x14ac:dyDescent="0.3">
      <c r="A7" s="24" t="s">
        <v>39</v>
      </c>
      <c r="B7" s="111" t="s">
        <v>41</v>
      </c>
      <c r="C7" s="112"/>
      <c r="D7" s="113"/>
      <c r="E7" s="29" t="s">
        <v>46</v>
      </c>
      <c r="F7" s="112"/>
      <c r="G7" s="112"/>
      <c r="H7" s="113"/>
      <c r="I7" s="112" t="s">
        <v>3</v>
      </c>
      <c r="J7" s="112"/>
      <c r="K7" s="113"/>
    </row>
    <row r="8" spans="1:11" x14ac:dyDescent="0.3">
      <c r="A8" s="27" t="s">
        <v>40</v>
      </c>
      <c r="B8" s="114" t="s">
        <v>220</v>
      </c>
      <c r="C8" s="114"/>
      <c r="D8" s="114"/>
      <c r="E8" s="28" t="s">
        <v>220</v>
      </c>
      <c r="F8" s="115"/>
      <c r="G8" s="115"/>
      <c r="H8" s="115"/>
      <c r="I8" s="115">
        <v>0.2324</v>
      </c>
      <c r="J8" s="115"/>
      <c r="K8" s="115"/>
    </row>
    <row r="9" spans="1:11" x14ac:dyDescent="0.3">
      <c r="I9" s="30"/>
    </row>
    <row r="11" spans="1:11" ht="57.6" x14ac:dyDescent="0.3">
      <c r="A11" s="15" t="s">
        <v>16</v>
      </c>
      <c r="B11" s="15" t="s">
        <v>17</v>
      </c>
      <c r="C11" s="15" t="s">
        <v>18</v>
      </c>
      <c r="D11" s="15" t="s">
        <v>19</v>
      </c>
      <c r="E11" s="15" t="s">
        <v>20</v>
      </c>
      <c r="F11" s="16" t="s">
        <v>21</v>
      </c>
      <c r="G11" s="15" t="s">
        <v>22</v>
      </c>
      <c r="H11" s="15" t="s">
        <v>23</v>
      </c>
      <c r="I11" s="15" t="s">
        <v>24</v>
      </c>
      <c r="J11" s="15" t="s">
        <v>25</v>
      </c>
      <c r="K11" s="15" t="s">
        <v>26</v>
      </c>
    </row>
    <row r="12" spans="1:11" ht="28.8" x14ac:dyDescent="0.3">
      <c r="A12" s="33" t="s">
        <v>218</v>
      </c>
      <c r="B12" s="6" t="s">
        <v>0</v>
      </c>
      <c r="C12" s="7"/>
      <c r="D12" s="8"/>
      <c r="E12" s="9" t="s">
        <v>259</v>
      </c>
      <c r="F12" s="10" t="s">
        <v>2</v>
      </c>
      <c r="G12" s="34">
        <v>0</v>
      </c>
      <c r="H12" s="1"/>
      <c r="I12" s="2" t="s">
        <v>3</v>
      </c>
      <c r="J12" s="34"/>
      <c r="K12" s="35">
        <f>K13+K20+K29+K35+K38+K42+K44+K49+K55+K63+K81</f>
        <v>122874.65058336001</v>
      </c>
    </row>
    <row r="13" spans="1:11" x14ac:dyDescent="0.3">
      <c r="A13" s="33" t="s">
        <v>4</v>
      </c>
      <c r="B13" s="6" t="s">
        <v>5</v>
      </c>
      <c r="C13" s="7"/>
      <c r="D13" s="8"/>
      <c r="E13" s="9" t="s">
        <v>44</v>
      </c>
      <c r="F13" s="10" t="s">
        <v>2</v>
      </c>
      <c r="G13" s="34">
        <v>0</v>
      </c>
      <c r="H13" s="1">
        <v>0</v>
      </c>
      <c r="I13" s="2" t="s">
        <v>3</v>
      </c>
      <c r="J13" s="34"/>
      <c r="K13" s="35">
        <f>SUM(K14:K19)</f>
        <v>4344.9951620399997</v>
      </c>
    </row>
    <row r="14" spans="1:11" ht="72" x14ac:dyDescent="0.3">
      <c r="A14" s="33" t="s">
        <v>6</v>
      </c>
      <c r="B14" s="6" t="s">
        <v>45</v>
      </c>
      <c r="C14" s="7" t="s">
        <v>46</v>
      </c>
      <c r="D14" s="8" t="s">
        <v>47</v>
      </c>
      <c r="E14" s="9" t="s">
        <v>48</v>
      </c>
      <c r="F14" s="10" t="s">
        <v>11</v>
      </c>
      <c r="G14" s="34">
        <v>4</v>
      </c>
      <c r="H14" s="1">
        <v>39.47</v>
      </c>
      <c r="I14" s="2" t="s">
        <v>3</v>
      </c>
      <c r="J14" s="34">
        <f>(H14*$I$8)+H14</f>
        <v>48.642827999999994</v>
      </c>
      <c r="K14" s="35">
        <f>G14*J14</f>
        <v>194.57131199999998</v>
      </c>
    </row>
    <row r="15" spans="1:11" ht="72" x14ac:dyDescent="0.3">
      <c r="A15" s="33" t="s">
        <v>6</v>
      </c>
      <c r="B15" s="6" t="s">
        <v>49</v>
      </c>
      <c r="C15" s="7" t="s">
        <v>46</v>
      </c>
      <c r="D15" s="8" t="s">
        <v>50</v>
      </c>
      <c r="E15" s="9" t="s">
        <v>51</v>
      </c>
      <c r="F15" s="10" t="s">
        <v>12</v>
      </c>
      <c r="G15" s="34">
        <v>31.24</v>
      </c>
      <c r="H15" s="1">
        <v>19.05</v>
      </c>
      <c r="I15" s="2" t="s">
        <v>3</v>
      </c>
      <c r="J15" s="34">
        <f t="shared" ref="J15:J19" si="0">(H15*$I$8)+H15</f>
        <v>23.477220000000003</v>
      </c>
      <c r="K15" s="35">
        <f t="shared" ref="K15:K70" si="1">G15*J15</f>
        <v>733.42835280000008</v>
      </c>
    </row>
    <row r="16" spans="1:11" ht="57.6" x14ac:dyDescent="0.3">
      <c r="A16" s="33" t="s">
        <v>6</v>
      </c>
      <c r="B16" s="6" t="s">
        <v>52</v>
      </c>
      <c r="C16" s="7" t="s">
        <v>46</v>
      </c>
      <c r="D16" s="8" t="s">
        <v>53</v>
      </c>
      <c r="E16" s="9" t="s">
        <v>54</v>
      </c>
      <c r="F16" s="10" t="s">
        <v>55</v>
      </c>
      <c r="G16" s="34">
        <v>2.59</v>
      </c>
      <c r="H16" s="1">
        <v>96.52</v>
      </c>
      <c r="I16" s="2" t="s">
        <v>3</v>
      </c>
      <c r="J16" s="34">
        <f t="shared" si="0"/>
        <v>118.95124799999999</v>
      </c>
      <c r="K16" s="35">
        <f t="shared" si="1"/>
        <v>308.08373231999997</v>
      </c>
    </row>
    <row r="17" spans="1:11" ht="72" x14ac:dyDescent="0.3">
      <c r="A17" s="33" t="s">
        <v>6</v>
      </c>
      <c r="B17" s="6" t="s">
        <v>56</v>
      </c>
      <c r="C17" s="7" t="s">
        <v>46</v>
      </c>
      <c r="D17" s="8" t="s">
        <v>57</v>
      </c>
      <c r="E17" s="9" t="s">
        <v>58</v>
      </c>
      <c r="F17" s="10" t="s">
        <v>12</v>
      </c>
      <c r="G17" s="34">
        <v>75.55</v>
      </c>
      <c r="H17" s="1">
        <v>15.24</v>
      </c>
      <c r="I17" s="2" t="s">
        <v>3</v>
      </c>
      <c r="J17" s="34">
        <f t="shared" si="0"/>
        <v>18.781776000000001</v>
      </c>
      <c r="K17" s="35">
        <f t="shared" si="1"/>
        <v>1418.9631767999999</v>
      </c>
    </row>
    <row r="18" spans="1:11" ht="72" x14ac:dyDescent="0.3">
      <c r="A18" s="33" t="s">
        <v>6</v>
      </c>
      <c r="B18" s="6" t="s">
        <v>59</v>
      </c>
      <c r="C18" s="7" t="s">
        <v>46</v>
      </c>
      <c r="D18" s="8" t="s">
        <v>60</v>
      </c>
      <c r="E18" s="9" t="s">
        <v>61</v>
      </c>
      <c r="F18" s="10" t="s">
        <v>12</v>
      </c>
      <c r="G18" s="34">
        <v>58.91</v>
      </c>
      <c r="H18" s="1">
        <v>16.329999999999998</v>
      </c>
      <c r="I18" s="2" t="s">
        <v>3</v>
      </c>
      <c r="J18" s="34">
        <f t="shared" si="0"/>
        <v>20.125091999999999</v>
      </c>
      <c r="K18" s="35">
        <f t="shared" si="1"/>
        <v>1185.5691697199998</v>
      </c>
    </row>
    <row r="19" spans="1:11" ht="72" x14ac:dyDescent="0.3">
      <c r="A19" s="33" t="s">
        <v>6</v>
      </c>
      <c r="B19" s="6" t="s">
        <v>62</v>
      </c>
      <c r="C19" s="7" t="s">
        <v>46</v>
      </c>
      <c r="D19" s="8" t="s">
        <v>63</v>
      </c>
      <c r="E19" s="9" t="s">
        <v>64</v>
      </c>
      <c r="F19" s="10" t="s">
        <v>12</v>
      </c>
      <c r="G19" s="34">
        <v>23.85</v>
      </c>
      <c r="H19" s="1">
        <v>17.16</v>
      </c>
      <c r="I19" s="2" t="s">
        <v>3</v>
      </c>
      <c r="J19" s="34">
        <f t="shared" si="0"/>
        <v>21.147984000000001</v>
      </c>
      <c r="K19" s="35">
        <f t="shared" si="1"/>
        <v>504.37941840000008</v>
      </c>
    </row>
    <row r="20" spans="1:11" x14ac:dyDescent="0.3">
      <c r="A20" s="33" t="s">
        <v>4</v>
      </c>
      <c r="B20" s="6" t="s">
        <v>7</v>
      </c>
      <c r="C20" s="7"/>
      <c r="D20" s="8"/>
      <c r="E20" s="9" t="s">
        <v>65</v>
      </c>
      <c r="F20" s="10" t="s">
        <v>2</v>
      </c>
      <c r="G20" s="34">
        <v>0</v>
      </c>
      <c r="H20" s="1">
        <v>0</v>
      </c>
      <c r="I20" s="2" t="s">
        <v>3</v>
      </c>
      <c r="J20" s="34">
        <v>0</v>
      </c>
      <c r="K20" s="35">
        <f>SUM(K21:K28)</f>
        <v>5392.9412378400002</v>
      </c>
    </row>
    <row r="21" spans="1:11" ht="43.2" x14ac:dyDescent="0.3">
      <c r="A21" s="33" t="s">
        <v>6</v>
      </c>
      <c r="B21" s="6" t="s">
        <v>66</v>
      </c>
      <c r="C21" s="7" t="s">
        <v>46</v>
      </c>
      <c r="D21" s="8" t="s">
        <v>67</v>
      </c>
      <c r="E21" s="9" t="s">
        <v>68</v>
      </c>
      <c r="F21" s="10" t="s">
        <v>55</v>
      </c>
      <c r="G21" s="34">
        <v>1.08</v>
      </c>
      <c r="H21" s="1">
        <v>63.2</v>
      </c>
      <c r="I21" s="2" t="s">
        <v>3</v>
      </c>
      <c r="J21" s="34">
        <f t="shared" ref="J21:J28" si="2">(H21*$I$8)+H21</f>
        <v>77.887680000000003</v>
      </c>
      <c r="K21" s="35">
        <f t="shared" si="1"/>
        <v>84.11869440000001</v>
      </c>
    </row>
    <row r="22" spans="1:11" ht="57.6" x14ac:dyDescent="0.3">
      <c r="A22" s="33" t="s">
        <v>6</v>
      </c>
      <c r="B22" s="6" t="s">
        <v>69</v>
      </c>
      <c r="C22" s="7" t="s">
        <v>46</v>
      </c>
      <c r="D22" s="8" t="s">
        <v>70</v>
      </c>
      <c r="E22" s="9" t="s">
        <v>71</v>
      </c>
      <c r="F22" s="10" t="s">
        <v>55</v>
      </c>
      <c r="G22" s="34">
        <v>1.25</v>
      </c>
      <c r="H22" s="1">
        <v>205.97</v>
      </c>
      <c r="I22" s="2" t="s">
        <v>3</v>
      </c>
      <c r="J22" s="34">
        <f t="shared" si="2"/>
        <v>253.83742799999999</v>
      </c>
      <c r="K22" s="35">
        <f t="shared" si="1"/>
        <v>317.296785</v>
      </c>
    </row>
    <row r="23" spans="1:11" ht="28.8" x14ac:dyDescent="0.3">
      <c r="A23" s="33" t="s">
        <v>6</v>
      </c>
      <c r="B23" s="6" t="s">
        <v>72</v>
      </c>
      <c r="C23" s="7" t="s">
        <v>46</v>
      </c>
      <c r="D23" s="8" t="s">
        <v>73</v>
      </c>
      <c r="E23" s="9" t="s">
        <v>74</v>
      </c>
      <c r="F23" s="10" t="s">
        <v>75</v>
      </c>
      <c r="G23" s="34">
        <v>90.82</v>
      </c>
      <c r="H23" s="1">
        <v>11.38</v>
      </c>
      <c r="I23" s="2" t="s">
        <v>3</v>
      </c>
      <c r="J23" s="34">
        <f t="shared" si="2"/>
        <v>14.024712000000001</v>
      </c>
      <c r="K23" s="35">
        <f t="shared" si="1"/>
        <v>1273.7243438400001</v>
      </c>
    </row>
    <row r="24" spans="1:11" ht="28.8" x14ac:dyDescent="0.3">
      <c r="A24" s="33" t="s">
        <v>6</v>
      </c>
      <c r="B24" s="6" t="s">
        <v>76</v>
      </c>
      <c r="C24" s="7" t="s">
        <v>46</v>
      </c>
      <c r="D24" s="8" t="s">
        <v>77</v>
      </c>
      <c r="E24" s="9" t="s">
        <v>78</v>
      </c>
      <c r="F24" s="10" t="s">
        <v>75</v>
      </c>
      <c r="G24" s="34">
        <v>5.39</v>
      </c>
      <c r="H24" s="1">
        <v>11.31</v>
      </c>
      <c r="I24" s="2" t="s">
        <v>3</v>
      </c>
      <c r="J24" s="34">
        <f t="shared" si="2"/>
        <v>13.938444</v>
      </c>
      <c r="K24" s="35">
        <f t="shared" si="1"/>
        <v>75.128213160000001</v>
      </c>
    </row>
    <row r="25" spans="1:11" ht="43.2" x14ac:dyDescent="0.3">
      <c r="A25" s="33" t="s">
        <v>6</v>
      </c>
      <c r="B25" s="6" t="s">
        <v>79</v>
      </c>
      <c r="C25" s="7" t="s">
        <v>46</v>
      </c>
      <c r="D25" s="8" t="s">
        <v>80</v>
      </c>
      <c r="E25" s="9" t="s">
        <v>81</v>
      </c>
      <c r="F25" s="10" t="s">
        <v>55</v>
      </c>
      <c r="G25" s="34">
        <v>2.33</v>
      </c>
      <c r="H25" s="1">
        <v>788.32</v>
      </c>
      <c r="I25" s="2" t="s">
        <v>3</v>
      </c>
      <c r="J25" s="34">
        <f t="shared" si="2"/>
        <v>971.52556800000002</v>
      </c>
      <c r="K25" s="35">
        <f t="shared" si="1"/>
        <v>2263.6545734400001</v>
      </c>
    </row>
    <row r="26" spans="1:11" ht="43.2" x14ac:dyDescent="0.3">
      <c r="A26" s="33" t="s">
        <v>6</v>
      </c>
      <c r="B26" s="6" t="s">
        <v>82</v>
      </c>
      <c r="C26" s="7" t="s">
        <v>46</v>
      </c>
      <c r="D26" s="8" t="s">
        <v>83</v>
      </c>
      <c r="E26" s="9" t="s">
        <v>84</v>
      </c>
      <c r="F26" s="10" t="s">
        <v>12</v>
      </c>
      <c r="G26" s="34">
        <v>7.2</v>
      </c>
      <c r="H26" s="1">
        <v>45.16</v>
      </c>
      <c r="I26" s="2" t="s">
        <v>3</v>
      </c>
      <c r="J26" s="34">
        <f t="shared" si="2"/>
        <v>55.655183999999991</v>
      </c>
      <c r="K26" s="35">
        <f t="shared" si="1"/>
        <v>400.71732479999997</v>
      </c>
    </row>
    <row r="27" spans="1:11" ht="28.8" x14ac:dyDescent="0.3">
      <c r="A27" s="33" t="s">
        <v>6</v>
      </c>
      <c r="B27" s="6" t="s">
        <v>85</v>
      </c>
      <c r="C27" s="7" t="s">
        <v>1</v>
      </c>
      <c r="D27" s="8" t="s">
        <v>86</v>
      </c>
      <c r="E27" s="9" t="s">
        <v>87</v>
      </c>
      <c r="F27" s="10" t="s">
        <v>88</v>
      </c>
      <c r="G27" s="34">
        <v>9</v>
      </c>
      <c r="H27" s="1">
        <v>42.28</v>
      </c>
      <c r="I27" s="2" t="s">
        <v>3</v>
      </c>
      <c r="J27" s="34">
        <f t="shared" si="2"/>
        <v>52.105872000000005</v>
      </c>
      <c r="K27" s="35">
        <f t="shared" si="1"/>
        <v>468.95284800000002</v>
      </c>
    </row>
    <row r="28" spans="1:11" ht="28.8" x14ac:dyDescent="0.3">
      <c r="A28" s="33" t="s">
        <v>6</v>
      </c>
      <c r="B28" s="6" t="s">
        <v>89</v>
      </c>
      <c r="C28" s="7" t="s">
        <v>46</v>
      </c>
      <c r="D28" s="8" t="s">
        <v>90</v>
      </c>
      <c r="E28" s="9" t="s">
        <v>91</v>
      </c>
      <c r="F28" s="10" t="s">
        <v>55</v>
      </c>
      <c r="G28" s="34">
        <v>1.8</v>
      </c>
      <c r="H28" s="1">
        <v>229.61</v>
      </c>
      <c r="I28" s="2" t="s">
        <v>3</v>
      </c>
      <c r="J28" s="34">
        <f t="shared" si="2"/>
        <v>282.97136399999999</v>
      </c>
      <c r="K28" s="35">
        <f t="shared" si="1"/>
        <v>509.34845519999999</v>
      </c>
    </row>
    <row r="29" spans="1:11" x14ac:dyDescent="0.3">
      <c r="A29" s="33" t="s">
        <v>4</v>
      </c>
      <c r="B29" s="6" t="s">
        <v>8</v>
      </c>
      <c r="C29" s="7"/>
      <c r="D29" s="8"/>
      <c r="E29" s="9" t="s">
        <v>99</v>
      </c>
      <c r="F29" s="10" t="s">
        <v>2</v>
      </c>
      <c r="G29" s="34">
        <v>0</v>
      </c>
      <c r="H29" s="1">
        <v>0</v>
      </c>
      <c r="I29" s="2" t="s">
        <v>3</v>
      </c>
      <c r="J29" s="34">
        <v>0</v>
      </c>
      <c r="K29" s="35">
        <f>SUM(K30:K34)</f>
        <v>5951.5741084800002</v>
      </c>
    </row>
    <row r="30" spans="1:11" ht="72" x14ac:dyDescent="0.3">
      <c r="A30" s="33" t="s">
        <v>6</v>
      </c>
      <c r="B30" s="6" t="s">
        <v>92</v>
      </c>
      <c r="C30" s="7" t="s">
        <v>46</v>
      </c>
      <c r="D30" s="8" t="s">
        <v>101</v>
      </c>
      <c r="E30" s="9" t="s">
        <v>102</v>
      </c>
      <c r="F30" s="10" t="s">
        <v>12</v>
      </c>
      <c r="G30" s="34">
        <v>15</v>
      </c>
      <c r="H30" s="1">
        <v>103.18</v>
      </c>
      <c r="I30" s="2" t="s">
        <v>3</v>
      </c>
      <c r="J30" s="34">
        <f t="shared" ref="J30:J34" si="3">(H30*$I$8)+H30</f>
        <v>127.15903200000001</v>
      </c>
      <c r="K30" s="35">
        <f t="shared" si="1"/>
        <v>1907.3854800000001</v>
      </c>
    </row>
    <row r="31" spans="1:11" ht="57.6" x14ac:dyDescent="0.3">
      <c r="A31" s="33" t="s">
        <v>6</v>
      </c>
      <c r="B31" s="6" t="s">
        <v>93</v>
      </c>
      <c r="C31" s="7" t="s">
        <v>1</v>
      </c>
      <c r="D31" s="8" t="s">
        <v>104</v>
      </c>
      <c r="E31" s="9" t="s">
        <v>105</v>
      </c>
      <c r="F31" s="10" t="s">
        <v>88</v>
      </c>
      <c r="G31" s="34">
        <v>14</v>
      </c>
      <c r="H31" s="1">
        <v>77.930000000000007</v>
      </c>
      <c r="I31" s="2" t="s">
        <v>3</v>
      </c>
      <c r="J31" s="34">
        <f t="shared" si="3"/>
        <v>96.040932000000012</v>
      </c>
      <c r="K31" s="35">
        <f t="shared" si="1"/>
        <v>1344.5730480000002</v>
      </c>
    </row>
    <row r="32" spans="1:11" ht="43.2" x14ac:dyDescent="0.3">
      <c r="A32" s="33" t="s">
        <v>6</v>
      </c>
      <c r="B32" s="6" t="s">
        <v>94</v>
      </c>
      <c r="C32" s="7" t="s">
        <v>46</v>
      </c>
      <c r="D32" s="8" t="s">
        <v>106</v>
      </c>
      <c r="E32" s="9" t="s">
        <v>107</v>
      </c>
      <c r="F32" s="10" t="s">
        <v>12</v>
      </c>
      <c r="G32" s="34">
        <v>27.44</v>
      </c>
      <c r="H32" s="1">
        <v>13.47</v>
      </c>
      <c r="I32" s="2" t="s">
        <v>3</v>
      </c>
      <c r="J32" s="34">
        <f t="shared" si="3"/>
        <v>16.600428000000001</v>
      </c>
      <c r="K32" s="35">
        <f t="shared" si="1"/>
        <v>455.51574432000007</v>
      </c>
    </row>
    <row r="33" spans="1:11" ht="57.6" x14ac:dyDescent="0.3">
      <c r="A33" s="33" t="s">
        <v>6</v>
      </c>
      <c r="B33" s="6" t="s">
        <v>95</v>
      </c>
      <c r="C33" s="7" t="s">
        <v>1</v>
      </c>
      <c r="D33" s="8" t="s">
        <v>108</v>
      </c>
      <c r="E33" s="9" t="s">
        <v>109</v>
      </c>
      <c r="F33" s="10" t="s">
        <v>88</v>
      </c>
      <c r="G33" s="34">
        <v>27.44</v>
      </c>
      <c r="H33" s="1">
        <v>32.97</v>
      </c>
      <c r="I33" s="2" t="s">
        <v>3</v>
      </c>
      <c r="J33" s="34">
        <f t="shared" si="3"/>
        <v>40.632227999999998</v>
      </c>
      <c r="K33" s="35">
        <f t="shared" si="1"/>
        <v>1114.94833632</v>
      </c>
    </row>
    <row r="34" spans="1:11" ht="57.6" x14ac:dyDescent="0.3">
      <c r="A34" s="33" t="s">
        <v>6</v>
      </c>
      <c r="B34" s="6" t="s">
        <v>96</v>
      </c>
      <c r="C34" s="7" t="s">
        <v>46</v>
      </c>
      <c r="D34" s="8" t="s">
        <v>110</v>
      </c>
      <c r="E34" s="9" t="s">
        <v>111</v>
      </c>
      <c r="F34" s="10" t="s">
        <v>12</v>
      </c>
      <c r="G34" s="34">
        <v>27.44</v>
      </c>
      <c r="H34" s="1">
        <v>33.39</v>
      </c>
      <c r="I34" s="2" t="s">
        <v>3</v>
      </c>
      <c r="J34" s="34">
        <f t="shared" si="3"/>
        <v>41.149836000000001</v>
      </c>
      <c r="K34" s="35">
        <f t="shared" si="1"/>
        <v>1129.15149984</v>
      </c>
    </row>
    <row r="35" spans="1:11" x14ac:dyDescent="0.3">
      <c r="A35" s="33" t="s">
        <v>4</v>
      </c>
      <c r="B35" s="6" t="s">
        <v>9</v>
      </c>
      <c r="C35" s="7"/>
      <c r="D35" s="8"/>
      <c r="E35" s="9" t="s">
        <v>112</v>
      </c>
      <c r="F35" s="10" t="s">
        <v>2</v>
      </c>
      <c r="G35" s="34">
        <v>0</v>
      </c>
      <c r="H35" s="1">
        <v>0</v>
      </c>
      <c r="I35" s="2" t="s">
        <v>3</v>
      </c>
      <c r="J35" s="34">
        <v>0</v>
      </c>
      <c r="K35" s="35">
        <f>SUM(K36:K37)</f>
        <v>3199.06564536</v>
      </c>
    </row>
    <row r="36" spans="1:11" ht="43.2" x14ac:dyDescent="0.3">
      <c r="A36" s="33" t="s">
        <v>6</v>
      </c>
      <c r="B36" s="6" t="s">
        <v>100</v>
      </c>
      <c r="C36" s="7" t="s">
        <v>1</v>
      </c>
      <c r="D36" s="8" t="s">
        <v>114</v>
      </c>
      <c r="E36" s="9" t="s">
        <v>115</v>
      </c>
      <c r="F36" s="10" t="s">
        <v>88</v>
      </c>
      <c r="G36" s="34">
        <v>28.39</v>
      </c>
      <c r="H36" s="1">
        <v>72.02</v>
      </c>
      <c r="I36" s="2" t="s">
        <v>3</v>
      </c>
      <c r="J36" s="34">
        <f t="shared" ref="J36:J37" si="4">(H36*$I$8)+H36</f>
        <v>88.757447999999997</v>
      </c>
      <c r="K36" s="35">
        <f t="shared" si="1"/>
        <v>2519.8239487199999</v>
      </c>
    </row>
    <row r="37" spans="1:11" ht="57.6" x14ac:dyDescent="0.3">
      <c r="A37" s="33" t="s">
        <v>6</v>
      </c>
      <c r="B37" s="6" t="s">
        <v>103</v>
      </c>
      <c r="C37" s="7" t="s">
        <v>46</v>
      </c>
      <c r="D37" s="8" t="s">
        <v>117</v>
      </c>
      <c r="E37" s="9" t="s">
        <v>118</v>
      </c>
      <c r="F37" s="10" t="s">
        <v>14</v>
      </c>
      <c r="G37" s="34">
        <v>31.28</v>
      </c>
      <c r="H37" s="1">
        <v>17.62</v>
      </c>
      <c r="I37" s="2" t="s">
        <v>3</v>
      </c>
      <c r="J37" s="34">
        <f t="shared" si="4"/>
        <v>21.714888000000002</v>
      </c>
      <c r="K37" s="35">
        <f t="shared" si="1"/>
        <v>679.2416966400001</v>
      </c>
    </row>
    <row r="38" spans="1:11" x14ac:dyDescent="0.3">
      <c r="A38" s="33" t="s">
        <v>4</v>
      </c>
      <c r="B38" s="6" t="s">
        <v>10</v>
      </c>
      <c r="C38" s="7"/>
      <c r="D38" s="8"/>
      <c r="E38" s="9" t="s">
        <v>120</v>
      </c>
      <c r="F38" s="10" t="s">
        <v>2</v>
      </c>
      <c r="G38" s="34">
        <v>0</v>
      </c>
      <c r="H38" s="1">
        <v>0</v>
      </c>
      <c r="I38" s="2" t="s">
        <v>3</v>
      </c>
      <c r="J38" s="34">
        <v>0</v>
      </c>
      <c r="K38" s="35">
        <f>SUM(K39:K41)</f>
        <v>24452.860305120001</v>
      </c>
    </row>
    <row r="39" spans="1:11" ht="72" x14ac:dyDescent="0.3">
      <c r="A39" s="33" t="s">
        <v>6</v>
      </c>
      <c r="B39" s="6" t="s">
        <v>113</v>
      </c>
      <c r="C39" s="7" t="s">
        <v>46</v>
      </c>
      <c r="D39" s="8" t="s">
        <v>122</v>
      </c>
      <c r="E39" s="9" t="s">
        <v>123</v>
      </c>
      <c r="F39" s="10" t="s">
        <v>12</v>
      </c>
      <c r="G39" s="34">
        <v>1.68</v>
      </c>
      <c r="H39" s="1">
        <v>406.96</v>
      </c>
      <c r="I39" s="2" t="s">
        <v>3</v>
      </c>
      <c r="J39" s="34">
        <f t="shared" ref="J39:J41" si="5">(H39*$I$8)+H39</f>
        <v>501.53750399999996</v>
      </c>
      <c r="K39" s="35">
        <f t="shared" si="1"/>
        <v>842.58300671999984</v>
      </c>
    </row>
    <row r="40" spans="1:11" ht="72" x14ac:dyDescent="0.3">
      <c r="A40" s="33" t="s">
        <v>6</v>
      </c>
      <c r="B40" s="6" t="s">
        <v>116</v>
      </c>
      <c r="C40" s="7" t="s">
        <v>46</v>
      </c>
      <c r="D40" s="8" t="s">
        <v>124</v>
      </c>
      <c r="E40" s="9" t="s">
        <v>125</v>
      </c>
      <c r="F40" s="10" t="s">
        <v>11</v>
      </c>
      <c r="G40" s="34">
        <v>1</v>
      </c>
      <c r="H40" s="1">
        <v>975.68</v>
      </c>
      <c r="I40" s="2" t="s">
        <v>3</v>
      </c>
      <c r="J40" s="34">
        <f t="shared" si="5"/>
        <v>1202.428032</v>
      </c>
      <c r="K40" s="35">
        <f t="shared" si="1"/>
        <v>1202.428032</v>
      </c>
    </row>
    <row r="41" spans="1:11" ht="28.8" x14ac:dyDescent="0.3">
      <c r="A41" s="33" t="s">
        <v>6</v>
      </c>
      <c r="B41" s="6" t="s">
        <v>221</v>
      </c>
      <c r="C41" s="7" t="s">
        <v>126</v>
      </c>
      <c r="D41" s="8" t="s">
        <v>127</v>
      </c>
      <c r="E41" s="9" t="s">
        <v>128</v>
      </c>
      <c r="F41" s="10" t="s">
        <v>12</v>
      </c>
      <c r="G41" s="34">
        <v>19.079999999999998</v>
      </c>
      <c r="H41" s="1">
        <v>952.95</v>
      </c>
      <c r="I41" s="2" t="s">
        <v>3</v>
      </c>
      <c r="J41" s="34">
        <f t="shared" si="5"/>
        <v>1174.4155800000001</v>
      </c>
      <c r="K41" s="35">
        <f t="shared" si="1"/>
        <v>22407.8492664</v>
      </c>
    </row>
    <row r="42" spans="1:11" x14ac:dyDescent="0.3">
      <c r="A42" s="33" t="s">
        <v>4</v>
      </c>
      <c r="B42" s="6" t="s">
        <v>119</v>
      </c>
      <c r="C42" s="7"/>
      <c r="D42" s="8"/>
      <c r="E42" s="9" t="s">
        <v>130</v>
      </c>
      <c r="F42" s="10" t="s">
        <v>2</v>
      </c>
      <c r="G42" s="34">
        <v>0</v>
      </c>
      <c r="H42" s="1">
        <v>0</v>
      </c>
      <c r="I42" s="2" t="s">
        <v>3</v>
      </c>
      <c r="J42" s="34">
        <v>0</v>
      </c>
      <c r="K42" s="35">
        <f>K43</f>
        <v>1933.3486972799999</v>
      </c>
    </row>
    <row r="43" spans="1:11" ht="72" x14ac:dyDescent="0.3">
      <c r="A43" s="33" t="s">
        <v>6</v>
      </c>
      <c r="B43" s="6" t="s">
        <v>121</v>
      </c>
      <c r="C43" s="7" t="s">
        <v>46</v>
      </c>
      <c r="D43" s="8" t="s">
        <v>132</v>
      </c>
      <c r="E43" s="9" t="s">
        <v>133</v>
      </c>
      <c r="F43" s="10" t="s">
        <v>12</v>
      </c>
      <c r="G43" s="34">
        <v>21.84</v>
      </c>
      <c r="H43" s="1">
        <v>71.83</v>
      </c>
      <c r="I43" s="2" t="s">
        <v>3</v>
      </c>
      <c r="J43" s="34">
        <f>(H43*$I$8)+H43</f>
        <v>88.523291999999998</v>
      </c>
      <c r="K43" s="35">
        <f t="shared" si="1"/>
        <v>1933.3486972799999</v>
      </c>
    </row>
    <row r="44" spans="1:11" x14ac:dyDescent="0.3">
      <c r="A44" s="33" t="s">
        <v>4</v>
      </c>
      <c r="B44" s="6" t="s">
        <v>129</v>
      </c>
      <c r="C44" s="7"/>
      <c r="D44" s="8"/>
      <c r="E44" s="9" t="s">
        <v>135</v>
      </c>
      <c r="F44" s="10" t="s">
        <v>2</v>
      </c>
      <c r="G44" s="34">
        <v>0</v>
      </c>
      <c r="H44" s="1">
        <v>0</v>
      </c>
      <c r="I44" s="2" t="s">
        <v>3</v>
      </c>
      <c r="J44" s="34">
        <v>0</v>
      </c>
      <c r="K44" s="35">
        <f>SUM(K45:K48)</f>
        <v>34913.67164688</v>
      </c>
    </row>
    <row r="45" spans="1:11" ht="57.6" x14ac:dyDescent="0.3">
      <c r="A45" s="33" t="s">
        <v>6</v>
      </c>
      <c r="B45" s="6" t="s">
        <v>131</v>
      </c>
      <c r="C45" s="7" t="s">
        <v>46</v>
      </c>
      <c r="D45" s="8" t="s">
        <v>137</v>
      </c>
      <c r="E45" s="9" t="s">
        <v>138</v>
      </c>
      <c r="F45" s="10" t="s">
        <v>12</v>
      </c>
      <c r="G45" s="34">
        <v>75.430000000000007</v>
      </c>
      <c r="H45" s="1">
        <v>35.1</v>
      </c>
      <c r="I45" s="2" t="s">
        <v>3</v>
      </c>
      <c r="J45" s="34">
        <f t="shared" ref="J45:J48" si="6">(H45*$I$8)+H45</f>
        <v>43.257240000000003</v>
      </c>
      <c r="K45" s="35">
        <f t="shared" si="1"/>
        <v>3262.8936132000003</v>
      </c>
    </row>
    <row r="46" spans="1:11" ht="57.6" x14ac:dyDescent="0.3">
      <c r="A46" s="33" t="s">
        <v>6</v>
      </c>
      <c r="B46" s="6" t="s">
        <v>222</v>
      </c>
      <c r="C46" s="7" t="s">
        <v>1</v>
      </c>
      <c r="D46" s="8" t="s">
        <v>140</v>
      </c>
      <c r="E46" s="9" t="s">
        <v>141</v>
      </c>
      <c r="F46" s="10" t="s">
        <v>88</v>
      </c>
      <c r="G46" s="34">
        <v>75.430000000000007</v>
      </c>
      <c r="H46" s="1">
        <v>84.42</v>
      </c>
      <c r="I46" s="2" t="s">
        <v>3</v>
      </c>
      <c r="J46" s="34">
        <f t="shared" si="6"/>
        <v>104.039208</v>
      </c>
      <c r="K46" s="35">
        <f t="shared" si="1"/>
        <v>7847.6774594400013</v>
      </c>
    </row>
    <row r="47" spans="1:11" ht="28.8" x14ac:dyDescent="0.3">
      <c r="A47" s="33" t="s">
        <v>6</v>
      </c>
      <c r="B47" s="6" t="s">
        <v>223</v>
      </c>
      <c r="C47" s="7" t="s">
        <v>46</v>
      </c>
      <c r="D47" s="8" t="s">
        <v>90</v>
      </c>
      <c r="E47" s="9" t="s">
        <v>91</v>
      </c>
      <c r="F47" s="10" t="s">
        <v>55</v>
      </c>
      <c r="G47" s="34">
        <v>6.76</v>
      </c>
      <c r="H47" s="1">
        <v>229.61</v>
      </c>
      <c r="I47" s="2" t="s">
        <v>3</v>
      </c>
      <c r="J47" s="34">
        <f t="shared" si="6"/>
        <v>282.97136399999999</v>
      </c>
      <c r="K47" s="35">
        <f t="shared" si="1"/>
        <v>1912.8864206399999</v>
      </c>
    </row>
    <row r="48" spans="1:11" ht="72" x14ac:dyDescent="0.3">
      <c r="A48" s="33" t="s">
        <v>6</v>
      </c>
      <c r="B48" s="6" t="s">
        <v>224</v>
      </c>
      <c r="C48" s="7" t="s">
        <v>46</v>
      </c>
      <c r="D48" s="8" t="s">
        <v>144</v>
      </c>
      <c r="E48" s="9" t="s">
        <v>145</v>
      </c>
      <c r="F48" s="10" t="s">
        <v>12</v>
      </c>
      <c r="G48" s="34">
        <v>135.28</v>
      </c>
      <c r="H48" s="1">
        <v>131.30000000000001</v>
      </c>
      <c r="I48" s="2" t="s">
        <v>3</v>
      </c>
      <c r="J48" s="34">
        <f t="shared" si="6"/>
        <v>161.81412</v>
      </c>
      <c r="K48" s="35">
        <f t="shared" si="1"/>
        <v>21890.214153600002</v>
      </c>
    </row>
    <row r="49" spans="1:11" x14ac:dyDescent="0.3">
      <c r="A49" s="33" t="s">
        <v>4</v>
      </c>
      <c r="B49" s="6" t="s">
        <v>134</v>
      </c>
      <c r="C49" s="7"/>
      <c r="D49" s="8"/>
      <c r="E49" s="9" t="s">
        <v>147</v>
      </c>
      <c r="F49" s="10" t="s">
        <v>2</v>
      </c>
      <c r="G49" s="34">
        <v>0</v>
      </c>
      <c r="H49" s="1">
        <v>0</v>
      </c>
      <c r="I49" s="2" t="s">
        <v>3</v>
      </c>
      <c r="J49" s="34">
        <v>0</v>
      </c>
      <c r="K49" s="35">
        <f>SUM(K50:K54)</f>
        <v>19368.391005600002</v>
      </c>
    </row>
    <row r="50" spans="1:11" ht="43.2" x14ac:dyDescent="0.3">
      <c r="A50" s="33" t="s">
        <v>6</v>
      </c>
      <c r="B50" s="6" t="s">
        <v>136</v>
      </c>
      <c r="C50" s="7" t="s">
        <v>46</v>
      </c>
      <c r="D50" s="8" t="s">
        <v>149</v>
      </c>
      <c r="E50" s="9" t="s">
        <v>150</v>
      </c>
      <c r="F50" s="10" t="s">
        <v>12</v>
      </c>
      <c r="G50" s="34">
        <v>509.88</v>
      </c>
      <c r="H50" s="1">
        <v>6.54</v>
      </c>
      <c r="I50" s="2" t="s">
        <v>3</v>
      </c>
      <c r="J50" s="34">
        <f t="shared" ref="J50:J54" si="7">(H50*$I$8)+H50</f>
        <v>8.0598960000000002</v>
      </c>
      <c r="K50" s="35">
        <f t="shared" si="1"/>
        <v>4109.5797724800004</v>
      </c>
    </row>
    <row r="51" spans="1:11" ht="43.2" x14ac:dyDescent="0.3">
      <c r="A51" s="33" t="s">
        <v>6</v>
      </c>
      <c r="B51" s="6" t="s">
        <v>139</v>
      </c>
      <c r="C51" s="7" t="s">
        <v>46</v>
      </c>
      <c r="D51" s="8" t="s">
        <v>152</v>
      </c>
      <c r="E51" s="9" t="s">
        <v>153</v>
      </c>
      <c r="F51" s="10" t="s">
        <v>12</v>
      </c>
      <c r="G51" s="34">
        <v>243.88</v>
      </c>
      <c r="H51" s="1">
        <v>16.399999999999999</v>
      </c>
      <c r="I51" s="2" t="s">
        <v>3</v>
      </c>
      <c r="J51" s="34">
        <f t="shared" si="7"/>
        <v>20.211359999999999</v>
      </c>
      <c r="K51" s="35">
        <f t="shared" si="1"/>
        <v>4929.1464767999996</v>
      </c>
    </row>
    <row r="52" spans="1:11" ht="43.2" x14ac:dyDescent="0.3">
      <c r="A52" s="33" t="s">
        <v>6</v>
      </c>
      <c r="B52" s="6" t="s">
        <v>142</v>
      </c>
      <c r="C52" s="7" t="s">
        <v>46</v>
      </c>
      <c r="D52" s="8" t="s">
        <v>155</v>
      </c>
      <c r="E52" s="9" t="s">
        <v>156</v>
      </c>
      <c r="F52" s="10" t="s">
        <v>12</v>
      </c>
      <c r="G52" s="34">
        <v>509.88</v>
      </c>
      <c r="H52" s="1">
        <v>15.77</v>
      </c>
      <c r="I52" s="2" t="s">
        <v>3</v>
      </c>
      <c r="J52" s="34">
        <f t="shared" si="7"/>
        <v>19.434947999999999</v>
      </c>
      <c r="K52" s="35">
        <f t="shared" si="1"/>
        <v>9909.4912862399997</v>
      </c>
    </row>
    <row r="53" spans="1:11" ht="43.2" x14ac:dyDescent="0.3">
      <c r="A53" s="33" t="s">
        <v>6</v>
      </c>
      <c r="B53" s="6" t="s">
        <v>143</v>
      </c>
      <c r="C53" s="7" t="s">
        <v>46</v>
      </c>
      <c r="D53" s="8" t="s">
        <v>158</v>
      </c>
      <c r="E53" s="9" t="s">
        <v>159</v>
      </c>
      <c r="F53" s="10" t="s">
        <v>12</v>
      </c>
      <c r="G53" s="34">
        <v>3.36</v>
      </c>
      <c r="H53" s="1">
        <v>29.85</v>
      </c>
      <c r="I53" s="2" t="s">
        <v>3</v>
      </c>
      <c r="J53" s="34">
        <f t="shared" si="7"/>
        <v>36.787140000000001</v>
      </c>
      <c r="K53" s="35">
        <f t="shared" si="1"/>
        <v>123.6047904</v>
      </c>
    </row>
    <row r="54" spans="1:11" ht="43.2" x14ac:dyDescent="0.3">
      <c r="A54" s="33" t="s">
        <v>6</v>
      </c>
      <c r="B54" s="6" t="s">
        <v>225</v>
      </c>
      <c r="C54" s="7" t="s">
        <v>46</v>
      </c>
      <c r="D54" s="8" t="s">
        <v>161</v>
      </c>
      <c r="E54" s="9" t="s">
        <v>162</v>
      </c>
      <c r="F54" s="10" t="s">
        <v>12</v>
      </c>
      <c r="G54" s="34">
        <v>6.72</v>
      </c>
      <c r="H54" s="1">
        <v>35.81</v>
      </c>
      <c r="I54" s="2" t="s">
        <v>3</v>
      </c>
      <c r="J54" s="34">
        <f t="shared" si="7"/>
        <v>44.132244</v>
      </c>
      <c r="K54" s="35">
        <f t="shared" si="1"/>
        <v>296.56867968</v>
      </c>
    </row>
    <row r="55" spans="1:11" x14ac:dyDescent="0.3">
      <c r="A55" s="33" t="s">
        <v>4</v>
      </c>
      <c r="B55" s="6" t="s">
        <v>146</v>
      </c>
      <c r="C55" s="7"/>
      <c r="D55" s="8"/>
      <c r="E55" s="9" t="s">
        <v>165</v>
      </c>
      <c r="F55" s="10" t="s">
        <v>2</v>
      </c>
      <c r="G55" s="34">
        <v>0</v>
      </c>
      <c r="H55" s="1">
        <v>0</v>
      </c>
      <c r="I55" s="2" t="s">
        <v>3</v>
      </c>
      <c r="J55" s="34">
        <v>0</v>
      </c>
      <c r="K55" s="35">
        <f>SUM(K56:K62)</f>
        <v>12262.946904</v>
      </c>
    </row>
    <row r="56" spans="1:11" ht="158.4" x14ac:dyDescent="0.3">
      <c r="A56" s="33" t="s">
        <v>6</v>
      </c>
      <c r="B56" s="6" t="s">
        <v>148</v>
      </c>
      <c r="C56" s="7" t="s">
        <v>46</v>
      </c>
      <c r="D56" s="8" t="s">
        <v>166</v>
      </c>
      <c r="E56" s="9" t="s">
        <v>167</v>
      </c>
      <c r="F56" s="10" t="s">
        <v>11</v>
      </c>
      <c r="G56" s="34">
        <v>18</v>
      </c>
      <c r="H56" s="1">
        <v>258.91000000000003</v>
      </c>
      <c r="I56" s="2" t="s">
        <v>3</v>
      </c>
      <c r="J56" s="34">
        <f t="shared" ref="J56:J84" si="8">(H56*$I$8)+H56</f>
        <v>319.08068400000002</v>
      </c>
      <c r="K56" s="35">
        <f t="shared" si="1"/>
        <v>5743.4523120000003</v>
      </c>
    </row>
    <row r="57" spans="1:11" ht="158.4" x14ac:dyDescent="0.3">
      <c r="A57" s="33" t="s">
        <v>6</v>
      </c>
      <c r="B57" s="6" t="s">
        <v>151</v>
      </c>
      <c r="C57" s="7" t="s">
        <v>46</v>
      </c>
      <c r="D57" s="8" t="s">
        <v>168</v>
      </c>
      <c r="E57" s="9" t="s">
        <v>169</v>
      </c>
      <c r="F57" s="10" t="s">
        <v>11</v>
      </c>
      <c r="G57" s="34">
        <v>5</v>
      </c>
      <c r="H57" s="1">
        <v>227.24</v>
      </c>
      <c r="I57" s="2" t="s">
        <v>3</v>
      </c>
      <c r="J57" s="34">
        <f t="shared" si="8"/>
        <v>280.05057600000004</v>
      </c>
      <c r="K57" s="35">
        <f t="shared" si="1"/>
        <v>1400.2528800000002</v>
      </c>
    </row>
    <row r="58" spans="1:11" ht="43.2" x14ac:dyDescent="0.3">
      <c r="A58" s="33" t="s">
        <v>6</v>
      </c>
      <c r="B58" s="6" t="s">
        <v>154</v>
      </c>
      <c r="C58" s="7" t="s">
        <v>46</v>
      </c>
      <c r="D58" s="8" t="s">
        <v>170</v>
      </c>
      <c r="E58" s="9" t="s">
        <v>171</v>
      </c>
      <c r="F58" s="10" t="s">
        <v>14</v>
      </c>
      <c r="G58" s="34">
        <v>38</v>
      </c>
      <c r="H58" s="1">
        <v>3.27</v>
      </c>
      <c r="I58" s="2" t="s">
        <v>3</v>
      </c>
      <c r="J58" s="34">
        <f t="shared" si="8"/>
        <v>4.0299480000000001</v>
      </c>
      <c r="K58" s="35">
        <f t="shared" si="1"/>
        <v>153.138024</v>
      </c>
    </row>
    <row r="59" spans="1:11" ht="57.6" x14ac:dyDescent="0.3">
      <c r="A59" s="33" t="s">
        <v>6</v>
      </c>
      <c r="B59" s="6" t="s">
        <v>157</v>
      </c>
      <c r="C59" s="7" t="s">
        <v>46</v>
      </c>
      <c r="D59" s="8" t="s">
        <v>172</v>
      </c>
      <c r="E59" s="9" t="s">
        <v>173</v>
      </c>
      <c r="F59" s="10" t="s">
        <v>14</v>
      </c>
      <c r="G59" s="34">
        <v>114</v>
      </c>
      <c r="H59" s="1">
        <v>5.81</v>
      </c>
      <c r="I59" s="2" t="s">
        <v>3</v>
      </c>
      <c r="J59" s="34">
        <f t="shared" si="8"/>
        <v>7.1602439999999996</v>
      </c>
      <c r="K59" s="35">
        <f t="shared" si="1"/>
        <v>816.26781599999993</v>
      </c>
    </row>
    <row r="60" spans="1:11" ht="129.6" x14ac:dyDescent="0.3">
      <c r="A60" s="33" t="s">
        <v>6</v>
      </c>
      <c r="B60" s="6" t="s">
        <v>160</v>
      </c>
      <c r="C60" s="7" t="s">
        <v>46</v>
      </c>
      <c r="D60" s="8" t="s">
        <v>174</v>
      </c>
      <c r="E60" s="9" t="s">
        <v>175</v>
      </c>
      <c r="F60" s="10" t="s">
        <v>11</v>
      </c>
      <c r="G60" s="34">
        <v>11</v>
      </c>
      <c r="H60" s="1">
        <v>138.58000000000001</v>
      </c>
      <c r="I60" s="2" t="s">
        <v>3</v>
      </c>
      <c r="J60" s="34">
        <f t="shared" si="8"/>
        <v>170.78599200000002</v>
      </c>
      <c r="K60" s="35">
        <f t="shared" si="1"/>
        <v>1878.6459120000002</v>
      </c>
    </row>
    <row r="61" spans="1:11" ht="72" x14ac:dyDescent="0.3">
      <c r="A61" s="33" t="s">
        <v>6</v>
      </c>
      <c r="B61" s="6" t="s">
        <v>163</v>
      </c>
      <c r="C61" s="7" t="s">
        <v>46</v>
      </c>
      <c r="D61" s="8" t="s">
        <v>176</v>
      </c>
      <c r="E61" s="9" t="s">
        <v>177</v>
      </c>
      <c r="F61" s="10" t="s">
        <v>11</v>
      </c>
      <c r="G61" s="34">
        <v>10</v>
      </c>
      <c r="H61" s="1">
        <v>127.82</v>
      </c>
      <c r="I61" s="2" t="s">
        <v>3</v>
      </c>
      <c r="J61" s="34">
        <f t="shared" si="8"/>
        <v>157.52536799999999</v>
      </c>
      <c r="K61" s="35">
        <f t="shared" si="1"/>
        <v>1575.2536799999998</v>
      </c>
    </row>
    <row r="62" spans="1:11" ht="79.2" customHeight="1" x14ac:dyDescent="0.3">
      <c r="A62" s="33" t="s">
        <v>6</v>
      </c>
      <c r="B62" s="6" t="s">
        <v>226</v>
      </c>
      <c r="C62" s="7" t="s">
        <v>46</v>
      </c>
      <c r="D62" s="8" t="s">
        <v>178</v>
      </c>
      <c r="E62" s="9" t="s">
        <v>179</v>
      </c>
      <c r="F62" s="10" t="s">
        <v>11</v>
      </c>
      <c r="G62" s="34">
        <v>5</v>
      </c>
      <c r="H62" s="1">
        <v>112.94</v>
      </c>
      <c r="I62" s="2" t="s">
        <v>3</v>
      </c>
      <c r="J62" s="34">
        <f t="shared" si="8"/>
        <v>139.18725599999999</v>
      </c>
      <c r="K62" s="35">
        <f t="shared" si="1"/>
        <v>695.9362799999999</v>
      </c>
    </row>
    <row r="63" spans="1:11" x14ac:dyDescent="0.3">
      <c r="A63" s="33" t="s">
        <v>4</v>
      </c>
      <c r="B63" s="6" t="s">
        <v>164</v>
      </c>
      <c r="C63" s="7"/>
      <c r="D63" s="8"/>
      <c r="E63" s="9" t="s">
        <v>181</v>
      </c>
      <c r="F63" s="10" t="s">
        <v>2</v>
      </c>
      <c r="G63" s="34">
        <v>0</v>
      </c>
      <c r="H63" s="1">
        <v>0</v>
      </c>
      <c r="I63" s="2" t="s">
        <v>3</v>
      </c>
      <c r="J63" s="34">
        <f t="shared" si="8"/>
        <v>0</v>
      </c>
      <c r="K63" s="35">
        <f>K64+K71+K77</f>
        <v>9235.7904600000002</v>
      </c>
    </row>
    <row r="64" spans="1:11" x14ac:dyDescent="0.3">
      <c r="A64" s="33" t="s">
        <v>182</v>
      </c>
      <c r="B64" s="6" t="s">
        <v>227</v>
      </c>
      <c r="C64" s="7"/>
      <c r="D64" s="8"/>
      <c r="E64" s="9" t="s">
        <v>183</v>
      </c>
      <c r="F64" s="10" t="s">
        <v>2</v>
      </c>
      <c r="G64" s="34">
        <v>0</v>
      </c>
      <c r="H64" s="1">
        <v>0</v>
      </c>
      <c r="I64" s="2" t="s">
        <v>3</v>
      </c>
      <c r="J64" s="34">
        <f t="shared" si="8"/>
        <v>0</v>
      </c>
      <c r="K64" s="35">
        <f>SUM(K65:K70)</f>
        <v>3377.9221320000001</v>
      </c>
    </row>
    <row r="65" spans="1:11" ht="115.2" x14ac:dyDescent="0.3">
      <c r="A65" s="33" t="s">
        <v>6</v>
      </c>
      <c r="B65" s="6" t="s">
        <v>228</v>
      </c>
      <c r="C65" s="7" t="s">
        <v>46</v>
      </c>
      <c r="D65" s="8" t="s">
        <v>184</v>
      </c>
      <c r="E65" s="9" t="s">
        <v>185</v>
      </c>
      <c r="F65" s="10" t="s">
        <v>11</v>
      </c>
      <c r="G65" s="34">
        <v>1</v>
      </c>
      <c r="H65" s="1">
        <v>145.68</v>
      </c>
      <c r="I65" s="2" t="s">
        <v>3</v>
      </c>
      <c r="J65" s="34">
        <f t="shared" si="8"/>
        <v>179.53603200000001</v>
      </c>
      <c r="K65" s="35">
        <f t="shared" si="1"/>
        <v>179.53603200000001</v>
      </c>
    </row>
    <row r="66" spans="1:11" ht="28.8" x14ac:dyDescent="0.3">
      <c r="A66" s="33" t="s">
        <v>6</v>
      </c>
      <c r="B66" s="6" t="s">
        <v>229</v>
      </c>
      <c r="C66" s="7" t="s">
        <v>46</v>
      </c>
      <c r="D66" s="8" t="s">
        <v>186</v>
      </c>
      <c r="E66" s="9" t="s">
        <v>187</v>
      </c>
      <c r="F66" s="10" t="s">
        <v>11</v>
      </c>
      <c r="G66" s="34">
        <v>2</v>
      </c>
      <c r="H66" s="1">
        <v>27.65</v>
      </c>
      <c r="I66" s="2" t="s">
        <v>3</v>
      </c>
      <c r="J66" s="34">
        <f t="shared" si="8"/>
        <v>34.075859999999999</v>
      </c>
      <c r="K66" s="35">
        <f t="shared" si="1"/>
        <v>68.151719999999997</v>
      </c>
    </row>
    <row r="67" spans="1:11" ht="43.2" x14ac:dyDescent="0.3">
      <c r="A67" s="33" t="s">
        <v>6</v>
      </c>
      <c r="B67" s="6" t="s">
        <v>230</v>
      </c>
      <c r="C67" s="7" t="s">
        <v>1</v>
      </c>
      <c r="D67" s="8" t="s">
        <v>188</v>
      </c>
      <c r="E67" s="9" t="s">
        <v>189</v>
      </c>
      <c r="F67" s="10" t="s">
        <v>13</v>
      </c>
      <c r="G67" s="34">
        <v>1</v>
      </c>
      <c r="H67" s="1">
        <v>373.64</v>
      </c>
      <c r="I67" s="2" t="s">
        <v>3</v>
      </c>
      <c r="J67" s="34">
        <f t="shared" si="8"/>
        <v>460.47393599999998</v>
      </c>
      <c r="K67" s="35">
        <f t="shared" si="1"/>
        <v>460.47393599999998</v>
      </c>
    </row>
    <row r="68" spans="1:11" ht="86.4" x14ac:dyDescent="0.3">
      <c r="A68" s="33" t="s">
        <v>6</v>
      </c>
      <c r="B68" s="6" t="s">
        <v>231</v>
      </c>
      <c r="C68" s="7" t="s">
        <v>46</v>
      </c>
      <c r="D68" s="8" t="s">
        <v>190</v>
      </c>
      <c r="E68" s="9" t="s">
        <v>191</v>
      </c>
      <c r="F68" s="10" t="s">
        <v>11</v>
      </c>
      <c r="G68" s="34">
        <v>1</v>
      </c>
      <c r="H68" s="1">
        <v>401.11</v>
      </c>
      <c r="I68" s="2" t="s">
        <v>3</v>
      </c>
      <c r="J68" s="34">
        <f t="shared" si="8"/>
        <v>494.32796400000001</v>
      </c>
      <c r="K68" s="35">
        <f t="shared" si="1"/>
        <v>494.32796400000001</v>
      </c>
    </row>
    <row r="69" spans="1:11" ht="43.2" x14ac:dyDescent="0.3">
      <c r="A69" s="33" t="s">
        <v>6</v>
      </c>
      <c r="B69" s="6" t="s">
        <v>232</v>
      </c>
      <c r="C69" s="7" t="s">
        <v>1</v>
      </c>
      <c r="D69" s="8" t="s">
        <v>192</v>
      </c>
      <c r="E69" s="9" t="s">
        <v>193</v>
      </c>
      <c r="F69" s="10" t="s">
        <v>15</v>
      </c>
      <c r="G69" s="34">
        <v>30</v>
      </c>
      <c r="H69" s="1">
        <v>35.56</v>
      </c>
      <c r="I69" s="2" t="s">
        <v>3</v>
      </c>
      <c r="J69" s="34">
        <f t="shared" si="8"/>
        <v>43.824144000000004</v>
      </c>
      <c r="K69" s="35">
        <f t="shared" si="1"/>
        <v>1314.72432</v>
      </c>
    </row>
    <row r="70" spans="1:11" ht="43.2" x14ac:dyDescent="0.3">
      <c r="A70" s="33" t="s">
        <v>6</v>
      </c>
      <c r="B70" s="6" t="s">
        <v>233</v>
      </c>
      <c r="C70" s="7" t="s">
        <v>46</v>
      </c>
      <c r="D70" s="8" t="s">
        <v>194</v>
      </c>
      <c r="E70" s="9" t="s">
        <v>195</v>
      </c>
      <c r="F70" s="10" t="s">
        <v>14</v>
      </c>
      <c r="G70" s="34">
        <v>30</v>
      </c>
      <c r="H70" s="1">
        <v>23.28</v>
      </c>
      <c r="I70" s="2" t="s">
        <v>3</v>
      </c>
      <c r="J70" s="34">
        <f t="shared" si="8"/>
        <v>28.690272</v>
      </c>
      <c r="K70" s="35">
        <f t="shared" si="1"/>
        <v>860.70816000000002</v>
      </c>
    </row>
    <row r="71" spans="1:11" x14ac:dyDescent="0.3">
      <c r="A71" s="33" t="s">
        <v>182</v>
      </c>
      <c r="B71" s="6" t="s">
        <v>234</v>
      </c>
      <c r="C71" s="7"/>
      <c r="D71" s="8"/>
      <c r="E71" s="9" t="s">
        <v>196</v>
      </c>
      <c r="F71" s="10" t="s">
        <v>2</v>
      </c>
      <c r="G71" s="34">
        <v>0</v>
      </c>
      <c r="H71" s="1">
        <v>0</v>
      </c>
      <c r="I71" s="2" t="s">
        <v>3</v>
      </c>
      <c r="J71" s="34">
        <f t="shared" si="8"/>
        <v>0</v>
      </c>
      <c r="K71" s="35">
        <f>SUM(K72:K76)</f>
        <v>1533.1795440000001</v>
      </c>
    </row>
    <row r="72" spans="1:11" ht="28.8" x14ac:dyDescent="0.3">
      <c r="A72" s="33" t="s">
        <v>6</v>
      </c>
      <c r="B72" s="6" t="s">
        <v>235</v>
      </c>
      <c r="C72" s="7" t="s">
        <v>97</v>
      </c>
      <c r="D72" s="8" t="s">
        <v>197</v>
      </c>
      <c r="E72" s="9" t="s">
        <v>198</v>
      </c>
      <c r="F72" s="10" t="s">
        <v>98</v>
      </c>
      <c r="G72" s="34">
        <v>1</v>
      </c>
      <c r="H72" s="1">
        <v>458.69</v>
      </c>
      <c r="I72" s="2" t="s">
        <v>3</v>
      </c>
      <c r="J72" s="34">
        <f t="shared" si="8"/>
        <v>565.28955599999995</v>
      </c>
      <c r="K72" s="35">
        <f t="shared" ref="K72:K84" si="9">G72*J72</f>
        <v>565.28955599999995</v>
      </c>
    </row>
    <row r="73" spans="1:11" ht="86.4" x14ac:dyDescent="0.3">
      <c r="A73" s="33" t="s">
        <v>6</v>
      </c>
      <c r="B73" s="6" t="s">
        <v>236</v>
      </c>
      <c r="C73" s="7" t="s">
        <v>46</v>
      </c>
      <c r="D73" s="8" t="s">
        <v>199</v>
      </c>
      <c r="E73" s="9" t="s">
        <v>200</v>
      </c>
      <c r="F73" s="10" t="s">
        <v>11</v>
      </c>
      <c r="G73" s="34">
        <v>1</v>
      </c>
      <c r="H73" s="1">
        <v>175.95</v>
      </c>
      <c r="I73" s="2" t="s">
        <v>3</v>
      </c>
      <c r="J73" s="34">
        <f t="shared" si="8"/>
        <v>216.84078</v>
      </c>
      <c r="K73" s="35">
        <f t="shared" si="9"/>
        <v>216.84078</v>
      </c>
    </row>
    <row r="74" spans="1:11" ht="43.2" x14ac:dyDescent="0.3">
      <c r="A74" s="33" t="s">
        <v>6</v>
      </c>
      <c r="B74" s="6" t="s">
        <v>237</v>
      </c>
      <c r="C74" s="7" t="s">
        <v>46</v>
      </c>
      <c r="D74" s="8" t="s">
        <v>201</v>
      </c>
      <c r="E74" s="9" t="s">
        <v>202</v>
      </c>
      <c r="F74" s="10" t="s">
        <v>14</v>
      </c>
      <c r="G74" s="34">
        <v>20</v>
      </c>
      <c r="H74" s="1">
        <v>21.6</v>
      </c>
      <c r="I74" s="2" t="s">
        <v>3</v>
      </c>
      <c r="J74" s="34">
        <f t="shared" si="8"/>
        <v>26.619840000000003</v>
      </c>
      <c r="K74" s="35">
        <f t="shared" si="9"/>
        <v>532.3968000000001</v>
      </c>
    </row>
    <row r="75" spans="1:11" ht="43.2" x14ac:dyDescent="0.3">
      <c r="A75" s="33" t="s">
        <v>6</v>
      </c>
      <c r="B75" s="6" t="s">
        <v>238</v>
      </c>
      <c r="C75" s="7" t="s">
        <v>46</v>
      </c>
      <c r="D75" s="8" t="s">
        <v>201</v>
      </c>
      <c r="E75" s="9" t="s">
        <v>202</v>
      </c>
      <c r="F75" s="10" t="s">
        <v>14</v>
      </c>
      <c r="G75" s="34">
        <v>2</v>
      </c>
      <c r="H75" s="1">
        <v>21.6</v>
      </c>
      <c r="I75" s="2" t="s">
        <v>3</v>
      </c>
      <c r="J75" s="34">
        <f t="shared" si="8"/>
        <v>26.619840000000003</v>
      </c>
      <c r="K75" s="35">
        <f t="shared" si="9"/>
        <v>53.239680000000007</v>
      </c>
    </row>
    <row r="76" spans="1:11" ht="43.2" x14ac:dyDescent="0.3">
      <c r="A76" s="33" t="s">
        <v>6</v>
      </c>
      <c r="B76" s="6" t="s">
        <v>239</v>
      </c>
      <c r="C76" s="7" t="s">
        <v>1</v>
      </c>
      <c r="D76" s="8" t="s">
        <v>203</v>
      </c>
      <c r="E76" s="9" t="s">
        <v>204</v>
      </c>
      <c r="F76" s="10" t="s">
        <v>13</v>
      </c>
      <c r="G76" s="34">
        <v>1</v>
      </c>
      <c r="H76" s="1">
        <v>134.22</v>
      </c>
      <c r="I76" s="2" t="s">
        <v>3</v>
      </c>
      <c r="J76" s="34">
        <f t="shared" si="8"/>
        <v>165.41272799999999</v>
      </c>
      <c r="K76" s="35">
        <f t="shared" si="9"/>
        <v>165.41272799999999</v>
      </c>
    </row>
    <row r="77" spans="1:11" x14ac:dyDescent="0.3">
      <c r="A77" s="33" t="s">
        <v>182</v>
      </c>
      <c r="B77" s="6" t="s">
        <v>240</v>
      </c>
      <c r="C77" s="7"/>
      <c r="D77" s="8"/>
      <c r="E77" s="9" t="s">
        <v>205</v>
      </c>
      <c r="F77" s="10" t="s">
        <v>2</v>
      </c>
      <c r="G77" s="34">
        <v>0</v>
      </c>
      <c r="H77" s="1">
        <v>0</v>
      </c>
      <c r="I77" s="2" t="s">
        <v>3</v>
      </c>
      <c r="J77" s="34">
        <f t="shared" si="8"/>
        <v>0</v>
      </c>
      <c r="K77" s="35">
        <f>SUM(K78:K80)</f>
        <v>4324.6887840000009</v>
      </c>
    </row>
    <row r="78" spans="1:11" ht="43.2" x14ac:dyDescent="0.3">
      <c r="A78" s="33" t="s">
        <v>6</v>
      </c>
      <c r="B78" s="6" t="s">
        <v>241</v>
      </c>
      <c r="C78" s="7" t="s">
        <v>46</v>
      </c>
      <c r="D78" s="8" t="s">
        <v>206</v>
      </c>
      <c r="E78" s="9" t="s">
        <v>207</v>
      </c>
      <c r="F78" s="10" t="s">
        <v>14</v>
      </c>
      <c r="G78" s="34">
        <v>58</v>
      </c>
      <c r="H78" s="1">
        <v>32.31</v>
      </c>
      <c r="I78" s="2" t="s">
        <v>3</v>
      </c>
      <c r="J78" s="34">
        <f t="shared" si="8"/>
        <v>39.818844000000006</v>
      </c>
      <c r="K78" s="35">
        <f t="shared" si="9"/>
        <v>2309.4929520000005</v>
      </c>
    </row>
    <row r="79" spans="1:11" ht="86.4" x14ac:dyDescent="0.3">
      <c r="A79" s="33" t="s">
        <v>6</v>
      </c>
      <c r="B79" s="6" t="s">
        <v>242</v>
      </c>
      <c r="C79" s="7" t="s">
        <v>46</v>
      </c>
      <c r="D79" s="8" t="s">
        <v>208</v>
      </c>
      <c r="E79" s="9" t="s">
        <v>209</v>
      </c>
      <c r="F79" s="10" t="s">
        <v>11</v>
      </c>
      <c r="G79" s="34">
        <v>3</v>
      </c>
      <c r="H79" s="1">
        <v>494.5</v>
      </c>
      <c r="I79" s="2" t="s">
        <v>3</v>
      </c>
      <c r="J79" s="34">
        <f t="shared" si="8"/>
        <v>609.42179999999996</v>
      </c>
      <c r="K79" s="35">
        <f t="shared" si="9"/>
        <v>1828.2653999999998</v>
      </c>
    </row>
    <row r="80" spans="1:11" ht="43.2" x14ac:dyDescent="0.3">
      <c r="A80" s="33" t="s">
        <v>6</v>
      </c>
      <c r="B80" s="6" t="s">
        <v>243</v>
      </c>
      <c r="C80" s="7" t="s">
        <v>46</v>
      </c>
      <c r="D80" s="8" t="s">
        <v>67</v>
      </c>
      <c r="E80" s="9" t="s">
        <v>68</v>
      </c>
      <c r="F80" s="10" t="s">
        <v>55</v>
      </c>
      <c r="G80" s="34">
        <v>2.4</v>
      </c>
      <c r="H80" s="1">
        <v>63.2</v>
      </c>
      <c r="I80" s="2" t="s">
        <v>3</v>
      </c>
      <c r="J80" s="34">
        <f t="shared" si="8"/>
        <v>77.887680000000003</v>
      </c>
      <c r="K80" s="35">
        <f t="shared" si="9"/>
        <v>186.930432</v>
      </c>
    </row>
    <row r="81" spans="1:11" x14ac:dyDescent="0.3">
      <c r="A81" s="33" t="s">
        <v>4</v>
      </c>
      <c r="B81" s="6" t="s">
        <v>180</v>
      </c>
      <c r="C81" s="7"/>
      <c r="D81" s="8"/>
      <c r="E81" s="9" t="s">
        <v>210</v>
      </c>
      <c r="F81" s="10" t="s">
        <v>2</v>
      </c>
      <c r="G81" s="34">
        <v>0</v>
      </c>
      <c r="H81" s="1">
        <v>0</v>
      </c>
      <c r="I81" s="2" t="s">
        <v>3</v>
      </c>
      <c r="J81" s="34">
        <f t="shared" si="8"/>
        <v>0</v>
      </c>
      <c r="K81" s="35">
        <f>SUM(K82:K84)</f>
        <v>1819.0654107600001</v>
      </c>
    </row>
    <row r="82" spans="1:11" ht="28.8" x14ac:dyDescent="0.3">
      <c r="A82" s="33" t="s">
        <v>6</v>
      </c>
      <c r="B82" s="6" t="s">
        <v>244</v>
      </c>
      <c r="C82" s="7" t="s">
        <v>46</v>
      </c>
      <c r="D82" s="8" t="s">
        <v>211</v>
      </c>
      <c r="E82" s="9" t="s">
        <v>212</v>
      </c>
      <c r="F82" s="10" t="s">
        <v>12</v>
      </c>
      <c r="G82" s="34">
        <v>2.4700000000000002</v>
      </c>
      <c r="H82" s="1">
        <v>348.67</v>
      </c>
      <c r="I82" s="2" t="s">
        <v>3</v>
      </c>
      <c r="J82" s="34">
        <f t="shared" si="8"/>
        <v>429.70090800000003</v>
      </c>
      <c r="K82" s="35">
        <f t="shared" si="9"/>
        <v>1061.3612427600001</v>
      </c>
    </row>
    <row r="83" spans="1:11" ht="28.8" x14ac:dyDescent="0.3">
      <c r="A83" s="33" t="s">
        <v>6</v>
      </c>
      <c r="B83" s="6" t="s">
        <v>245</v>
      </c>
      <c r="C83" s="7" t="s">
        <v>46</v>
      </c>
      <c r="D83" s="8" t="s">
        <v>213</v>
      </c>
      <c r="E83" s="9" t="s">
        <v>214</v>
      </c>
      <c r="F83" s="10" t="s">
        <v>11</v>
      </c>
      <c r="G83" s="34">
        <v>1</v>
      </c>
      <c r="H83" s="1">
        <v>107.65</v>
      </c>
      <c r="I83" s="2" t="s">
        <v>3</v>
      </c>
      <c r="J83" s="34">
        <f t="shared" si="8"/>
        <v>132.66786000000002</v>
      </c>
      <c r="K83" s="35">
        <f t="shared" si="9"/>
        <v>132.66786000000002</v>
      </c>
    </row>
    <row r="84" spans="1:11" ht="100.8" x14ac:dyDescent="0.3">
      <c r="A84" s="33" t="s">
        <v>6</v>
      </c>
      <c r="B84" s="6" t="s">
        <v>246</v>
      </c>
      <c r="C84" s="7" t="s">
        <v>46</v>
      </c>
      <c r="D84" s="8" t="s">
        <v>215</v>
      </c>
      <c r="E84" s="9" t="s">
        <v>216</v>
      </c>
      <c r="F84" s="10" t="s">
        <v>11</v>
      </c>
      <c r="G84" s="34">
        <v>1</v>
      </c>
      <c r="H84" s="1">
        <v>507.17</v>
      </c>
      <c r="I84" s="2" t="s">
        <v>3</v>
      </c>
      <c r="J84" s="34">
        <f t="shared" si="8"/>
        <v>625.03630799999996</v>
      </c>
      <c r="K84" s="35">
        <f t="shared" si="9"/>
        <v>625.03630799999996</v>
      </c>
    </row>
    <row r="85" spans="1:11" x14ac:dyDescent="0.3">
      <c r="A85" s="31"/>
      <c r="B85" s="31"/>
      <c r="C85" s="31"/>
      <c r="D85" s="31"/>
      <c r="E85" s="31"/>
      <c r="F85" s="32"/>
      <c r="G85" s="31"/>
      <c r="H85" s="31"/>
      <c r="I85" s="31"/>
      <c r="J85" s="31"/>
      <c r="K85" s="31"/>
    </row>
    <row r="86" spans="1:11" x14ac:dyDescent="0.3">
      <c r="A86" s="31"/>
      <c r="B86" s="31"/>
      <c r="C86" s="31"/>
      <c r="D86" s="31"/>
      <c r="E86" s="31"/>
      <c r="F86" s="32"/>
      <c r="G86" s="31"/>
      <c r="H86" s="31"/>
      <c r="I86" s="31"/>
      <c r="J86" s="31"/>
      <c r="K86" s="31"/>
    </row>
    <row r="87" spans="1:11" x14ac:dyDescent="0.3">
      <c r="B87" t="s">
        <v>27</v>
      </c>
    </row>
    <row r="88" spans="1:11" x14ac:dyDescent="0.3">
      <c r="B88" s="100"/>
      <c r="C88" s="101"/>
      <c r="D88" s="101"/>
      <c r="E88" s="101"/>
      <c r="F88" s="101"/>
      <c r="G88" s="101"/>
      <c r="H88" s="101"/>
      <c r="I88" s="101"/>
      <c r="J88" s="101"/>
      <c r="K88" s="102"/>
    </row>
    <row r="89" spans="1:11" x14ac:dyDescent="0.3">
      <c r="B89" s="103"/>
      <c r="C89" s="104"/>
      <c r="D89" s="104"/>
      <c r="E89" s="104"/>
      <c r="F89" s="104"/>
      <c r="G89" s="104"/>
      <c r="H89" s="104"/>
      <c r="I89" s="104"/>
      <c r="J89" s="104"/>
      <c r="K89" s="105"/>
    </row>
    <row r="90" spans="1:11" x14ac:dyDescent="0.3">
      <c r="B90" s="11"/>
      <c r="C90" s="11"/>
      <c r="D90" s="11"/>
      <c r="E90" s="11"/>
      <c r="F90" s="11"/>
      <c r="G90" s="11"/>
      <c r="H90" s="11"/>
      <c r="I90" s="11"/>
      <c r="J90" s="11"/>
      <c r="K90" s="11"/>
    </row>
    <row r="91" spans="1:11" x14ac:dyDescent="0.3">
      <c r="B91" s="106" t="s">
        <v>31</v>
      </c>
      <c r="C91" s="107"/>
      <c r="D91" s="107"/>
      <c r="E91" s="107"/>
      <c r="F91" s="107"/>
      <c r="G91" s="107"/>
      <c r="H91" s="107"/>
      <c r="I91" s="107"/>
      <c r="J91" s="107"/>
      <c r="K91" s="108"/>
    </row>
    <row r="92" spans="1:11" x14ac:dyDescent="0.3">
      <c r="B92" s="20"/>
      <c r="C92" s="20"/>
      <c r="D92" s="20"/>
      <c r="E92" s="20"/>
      <c r="F92" s="20"/>
      <c r="G92" s="20"/>
      <c r="H92" s="20"/>
      <c r="I92" s="20"/>
      <c r="J92" s="20"/>
      <c r="K92" s="20"/>
    </row>
    <row r="94" spans="1:11" x14ac:dyDescent="0.3">
      <c r="B94" s="109" t="s">
        <v>32</v>
      </c>
      <c r="C94" s="109"/>
      <c r="D94" s="109"/>
      <c r="F94" s="12"/>
      <c r="G94" s="12"/>
      <c r="H94" s="12"/>
      <c r="I94" s="12"/>
      <c r="J94" s="13"/>
    </row>
    <row r="95" spans="1:11" x14ac:dyDescent="0.3">
      <c r="B95" s="17"/>
      <c r="F95" s="3" t="s">
        <v>28</v>
      </c>
      <c r="G95" s="3"/>
      <c r="H95" s="3"/>
      <c r="I95" s="3"/>
    </row>
    <row r="96" spans="1:11" x14ac:dyDescent="0.3">
      <c r="F96" s="18" t="s">
        <v>29</v>
      </c>
      <c r="G96" t="s">
        <v>217</v>
      </c>
      <c r="I96" s="5"/>
    </row>
    <row r="97" spans="2:9" x14ac:dyDescent="0.3">
      <c r="B97" s="110">
        <f ca="1">TODAY()</f>
        <v>45519</v>
      </c>
      <c r="C97" s="110"/>
      <c r="D97" s="110"/>
      <c r="F97" s="18" t="s">
        <v>34</v>
      </c>
      <c r="G97" s="4" t="s">
        <v>33</v>
      </c>
      <c r="H97" s="5"/>
      <c r="I97" s="5"/>
    </row>
    <row r="98" spans="2:9" x14ac:dyDescent="0.3">
      <c r="B98" s="19" t="s">
        <v>30</v>
      </c>
      <c r="C98" s="14"/>
      <c r="D98" s="14"/>
      <c r="F98" s="18"/>
      <c r="G98" s="4"/>
      <c r="H98" s="5"/>
      <c r="I98" s="5"/>
    </row>
  </sheetData>
  <mergeCells count="16">
    <mergeCell ref="B88:K89"/>
    <mergeCell ref="B91:K91"/>
    <mergeCell ref="B94:D94"/>
    <mergeCell ref="B97:D97"/>
    <mergeCell ref="B7:D7"/>
    <mergeCell ref="F7:H7"/>
    <mergeCell ref="I7:K7"/>
    <mergeCell ref="B8:D8"/>
    <mergeCell ref="F8:H8"/>
    <mergeCell ref="I8:K8"/>
    <mergeCell ref="E1:G1"/>
    <mergeCell ref="E2:G2"/>
    <mergeCell ref="A4:E4"/>
    <mergeCell ref="F4:K4"/>
    <mergeCell ref="A5:E5"/>
    <mergeCell ref="F5:K5"/>
  </mergeCells>
  <conditionalFormatting sqref="F7">
    <cfRule type="expression" dxfId="104" priority="171" stopIfTrue="1">
      <formula>TIPOORCAMENTO="Proposto"</formula>
    </cfRule>
  </conditionalFormatting>
  <conditionalFormatting sqref="I7">
    <cfRule type="expression" dxfId="103" priority="170" stopIfTrue="1">
      <formula>TIPOORCAMENTO="Proposto"</formula>
    </cfRule>
  </conditionalFormatting>
  <conditionalFormatting sqref="A20:B21 J20 J29 J35 A32:B37 A39:B39 J42 A41:B44 A74:B84 J44 A28:B30 J21:K28 E13:E84 K29:K84 A55:B62 J50:J54">
    <cfRule type="expression" dxfId="102" priority="92" stopIfTrue="1">
      <formula>$C13=1</formula>
    </cfRule>
    <cfRule type="expression" dxfId="101" priority="93" stopIfTrue="1">
      <formula>OR($C13=0,$C13=2,$C13=3,$C13=4)</formula>
    </cfRule>
  </conditionalFormatting>
  <conditionalFormatting sqref="H13:I84">
    <cfRule type="expression" dxfId="100" priority="94" stopIfTrue="1">
      <formula>$C13=1</formula>
    </cfRule>
    <cfRule type="expression" dxfId="99" priority="95" stopIfTrue="1">
      <formula>OR($C13=0,$C13=2,$C13=3,$C13=4)</formula>
    </cfRule>
    <cfRule type="expression" dxfId="98" priority="96" stopIfTrue="1">
      <formula>AND(TIPOORCAMENTO="Licitado",$C13&lt;&gt;"L",$C13&lt;&gt;-1)</formula>
    </cfRule>
  </conditionalFormatting>
  <conditionalFormatting sqref="G39 G20:G21 G32:G37 G41:G44 G74:G84 G28:G30 C13:D84 F13:F84 G55:G62">
    <cfRule type="expression" dxfId="97" priority="97" stopIfTrue="1">
      <formula>$C13=1</formula>
    </cfRule>
    <cfRule type="expression" dxfId="96" priority="98" stopIfTrue="1">
      <formula>OR($C13=0,$C13=2,$C13=3,$C13=4)</formula>
    </cfRule>
  </conditionalFormatting>
  <conditionalFormatting sqref="A13:B13 J13:K13">
    <cfRule type="expression" dxfId="95" priority="84" stopIfTrue="1">
      <formula>$C13=1</formula>
    </cfRule>
    <cfRule type="expression" dxfId="94" priority="85" stopIfTrue="1">
      <formula>OR($C13=0,$C13=2,$C13=3,$C13=4)</formula>
    </cfRule>
  </conditionalFormatting>
  <conditionalFormatting sqref="G13">
    <cfRule type="expression" dxfId="93" priority="86" stopIfTrue="1">
      <formula>$C13=1</formula>
    </cfRule>
    <cfRule type="expression" dxfId="92" priority="87" stopIfTrue="1">
      <formula>OR($C13=0,$C13=2,$C13=3,$C13=4)</formula>
    </cfRule>
  </conditionalFormatting>
  <conditionalFormatting sqref="A22:B22">
    <cfRule type="expression" dxfId="91" priority="76" stopIfTrue="1">
      <formula>$C22=1</formula>
    </cfRule>
    <cfRule type="expression" dxfId="90" priority="77" stopIfTrue="1">
      <formula>OR($C22=0,$C22=2,$C22=3,$C22=4)</formula>
    </cfRule>
  </conditionalFormatting>
  <conditionalFormatting sqref="G22">
    <cfRule type="expression" dxfId="89" priority="78" stopIfTrue="1">
      <formula>$C22=1</formula>
    </cfRule>
    <cfRule type="expression" dxfId="88" priority="79" stopIfTrue="1">
      <formula>OR($C22=0,$C22=2,$C22=3,$C22=4)</formula>
    </cfRule>
  </conditionalFormatting>
  <conditionalFormatting sqref="A14:B16 J14:K14 K15:K19">
    <cfRule type="expression" dxfId="87" priority="72" stopIfTrue="1">
      <formula>$C14=1</formula>
    </cfRule>
    <cfRule type="expression" dxfId="86" priority="73" stopIfTrue="1">
      <formula>OR($C14=0,$C14=2,$C14=3,$C14=4)</formula>
    </cfRule>
  </conditionalFormatting>
  <conditionalFormatting sqref="G14:G16">
    <cfRule type="expression" dxfId="85" priority="74" stopIfTrue="1">
      <formula>$C14=1</formula>
    </cfRule>
    <cfRule type="expression" dxfId="84" priority="75" stopIfTrue="1">
      <formula>OR($C14=0,$C14=2,$C14=3,$C14=4)</formula>
    </cfRule>
  </conditionalFormatting>
  <conditionalFormatting sqref="A18:B19">
    <cfRule type="expression" dxfId="83" priority="68" stopIfTrue="1">
      <formula>$C18=1</formula>
    </cfRule>
    <cfRule type="expression" dxfId="82" priority="69" stopIfTrue="1">
      <formula>OR($C18=0,$C18=2,$C18=3,$C18=4)</formula>
    </cfRule>
  </conditionalFormatting>
  <conditionalFormatting sqref="G18:G19">
    <cfRule type="expression" dxfId="81" priority="70" stopIfTrue="1">
      <formula>$C18=1</formula>
    </cfRule>
    <cfRule type="expression" dxfId="80" priority="71" stopIfTrue="1">
      <formula>OR($C18=0,$C18=2,$C18=3,$C18=4)</formula>
    </cfRule>
  </conditionalFormatting>
  <conditionalFormatting sqref="A17:B17">
    <cfRule type="expression" dxfId="79" priority="64" stopIfTrue="1">
      <formula>$C17=1</formula>
    </cfRule>
    <cfRule type="expression" dxfId="78" priority="65" stopIfTrue="1">
      <formula>OR($C17=0,$C17=2,$C17=3,$C17=4)</formula>
    </cfRule>
  </conditionalFormatting>
  <conditionalFormatting sqref="G17">
    <cfRule type="expression" dxfId="77" priority="66" stopIfTrue="1">
      <formula>$C17=1</formula>
    </cfRule>
    <cfRule type="expression" dxfId="76" priority="67" stopIfTrue="1">
      <formula>OR($C17=0,$C17=2,$C17=3,$C17=4)</formula>
    </cfRule>
  </conditionalFormatting>
  <conditionalFormatting sqref="A23:B27">
    <cfRule type="expression" dxfId="75" priority="60" stopIfTrue="1">
      <formula>$C23=1</formula>
    </cfRule>
    <cfRule type="expression" dxfId="74" priority="61" stopIfTrue="1">
      <formula>OR($C23=0,$C23=2,$C23=3,$C23=4)</formula>
    </cfRule>
  </conditionalFormatting>
  <conditionalFormatting sqref="G23:G27">
    <cfRule type="expression" dxfId="73" priority="62" stopIfTrue="1">
      <formula>$C23=1</formula>
    </cfRule>
    <cfRule type="expression" dxfId="72" priority="63" stopIfTrue="1">
      <formula>OR($C23=0,$C23=2,$C23=3,$C23=4)</formula>
    </cfRule>
  </conditionalFormatting>
  <conditionalFormatting sqref="A38:B38 J38">
    <cfRule type="expression" dxfId="71" priority="56" stopIfTrue="1">
      <formula>$C38=1</formula>
    </cfRule>
    <cfRule type="expression" dxfId="70" priority="57" stopIfTrue="1">
      <formula>OR($C38=0,$C38=2,$C38=3,$C38=4)</formula>
    </cfRule>
  </conditionalFormatting>
  <conditionalFormatting sqref="G38">
    <cfRule type="expression" dxfId="69" priority="58" stopIfTrue="1">
      <formula>$C38=1</formula>
    </cfRule>
    <cfRule type="expression" dxfId="68" priority="59" stopIfTrue="1">
      <formula>OR($C38=0,$C38=2,$C38=3,$C38=4)</formula>
    </cfRule>
  </conditionalFormatting>
  <conditionalFormatting sqref="A45:B53 J49">
    <cfRule type="expression" dxfId="67" priority="52" stopIfTrue="1">
      <formula>$C45=1</formula>
    </cfRule>
    <cfRule type="expression" dxfId="66" priority="53" stopIfTrue="1">
      <formula>OR($C45=0,$C45=2,$C45=3,$C45=4)</formula>
    </cfRule>
  </conditionalFormatting>
  <conditionalFormatting sqref="G45:G53">
    <cfRule type="expression" dxfId="65" priority="54" stopIfTrue="1">
      <formula>$C45=1</formula>
    </cfRule>
    <cfRule type="expression" dxfId="64" priority="55" stopIfTrue="1">
      <formula>OR($C45=0,$C45=2,$C45=3,$C45=4)</formula>
    </cfRule>
  </conditionalFormatting>
  <conditionalFormatting sqref="A54:B54">
    <cfRule type="expression" dxfId="63" priority="48" stopIfTrue="1">
      <formula>$C54=1</formula>
    </cfRule>
    <cfRule type="expression" dxfId="62" priority="49" stopIfTrue="1">
      <formula>OR($C54=0,$C54=2,$C54=3,$C54=4)</formula>
    </cfRule>
  </conditionalFormatting>
  <conditionalFormatting sqref="G54">
    <cfRule type="expression" dxfId="61" priority="50" stopIfTrue="1">
      <formula>$C54=1</formula>
    </cfRule>
    <cfRule type="expression" dxfId="60" priority="51" stopIfTrue="1">
      <formula>OR($C54=0,$C54=2,$C54=3,$C54=4)</formula>
    </cfRule>
  </conditionalFormatting>
  <conditionalFormatting sqref="A31:B31">
    <cfRule type="expression" dxfId="59" priority="44" stopIfTrue="1">
      <formula>$C31=1</formula>
    </cfRule>
    <cfRule type="expression" dxfId="58" priority="45" stopIfTrue="1">
      <formula>OR($C31=0,$C31=2,$C31=3,$C31=4)</formula>
    </cfRule>
  </conditionalFormatting>
  <conditionalFormatting sqref="G31">
    <cfRule type="expression" dxfId="57" priority="46" stopIfTrue="1">
      <formula>$C31=1</formula>
    </cfRule>
    <cfRule type="expression" dxfId="56" priority="47" stopIfTrue="1">
      <formula>OR($C31=0,$C31=2,$C31=3,$C31=4)</formula>
    </cfRule>
  </conditionalFormatting>
  <conditionalFormatting sqref="J55">
    <cfRule type="expression" dxfId="55" priority="40" stopIfTrue="1">
      <formula>$C55=1</formula>
    </cfRule>
    <cfRule type="expression" dxfId="54" priority="41" stopIfTrue="1">
      <formula>OR($C55=0,$C55=2,$C55=3,$C55=4)</formula>
    </cfRule>
  </conditionalFormatting>
  <conditionalFormatting sqref="A63:B71">
    <cfRule type="expression" dxfId="53" priority="36" stopIfTrue="1">
      <formula>$C63=1</formula>
    </cfRule>
    <cfRule type="expression" dxfId="52" priority="37" stopIfTrue="1">
      <formula>OR($C63=0,$C63=2,$C63=3,$C63=4)</formula>
    </cfRule>
  </conditionalFormatting>
  <conditionalFormatting sqref="G63:G71">
    <cfRule type="expression" dxfId="51" priority="38" stopIfTrue="1">
      <formula>$C63=1</formula>
    </cfRule>
    <cfRule type="expression" dxfId="50" priority="39" stopIfTrue="1">
      <formula>OR($C63=0,$C63=2,$C63=3,$C63=4)</formula>
    </cfRule>
  </conditionalFormatting>
  <conditionalFormatting sqref="A72:B73">
    <cfRule type="expression" dxfId="49" priority="32" stopIfTrue="1">
      <formula>$C72=1</formula>
    </cfRule>
    <cfRule type="expression" dxfId="48" priority="33" stopIfTrue="1">
      <formula>OR($C72=0,$C72=2,$C72=3,$C72=4)</formula>
    </cfRule>
  </conditionalFormatting>
  <conditionalFormatting sqref="G72:G73">
    <cfRule type="expression" dxfId="47" priority="34" stopIfTrue="1">
      <formula>$C72=1</formula>
    </cfRule>
    <cfRule type="expression" dxfId="46" priority="35" stopIfTrue="1">
      <formula>OR($C72=0,$C72=2,$C72=3,$C72=4)</formula>
    </cfRule>
  </conditionalFormatting>
  <conditionalFormatting sqref="A40:B40">
    <cfRule type="expression" dxfId="45" priority="28" stopIfTrue="1">
      <formula>$C40=1</formula>
    </cfRule>
    <cfRule type="expression" dxfId="44" priority="29" stopIfTrue="1">
      <formula>OR($C40=0,$C40=2,$C40=3,$C40=4)</formula>
    </cfRule>
  </conditionalFormatting>
  <conditionalFormatting sqref="G40">
    <cfRule type="expression" dxfId="43" priority="30" stopIfTrue="1">
      <formula>$C40=1</formula>
    </cfRule>
    <cfRule type="expression" dxfId="42" priority="31" stopIfTrue="1">
      <formula>OR($C40=0,$C40=2,$C40=3,$C40=4)</formula>
    </cfRule>
  </conditionalFormatting>
  <conditionalFormatting sqref="A12:B12 J12:K12 E12">
    <cfRule type="expression" dxfId="41" priority="21" stopIfTrue="1">
      <formula>$C12=1</formula>
    </cfRule>
    <cfRule type="expression" dxfId="40" priority="22" stopIfTrue="1">
      <formula>OR($C12=0,$C12=2,$C12=3,$C12=4)</formula>
    </cfRule>
  </conditionalFormatting>
  <conditionalFormatting sqref="H12:I12">
    <cfRule type="expression" dxfId="39" priority="23" stopIfTrue="1">
      <formula>$C12=1</formula>
    </cfRule>
    <cfRule type="expression" dxfId="38" priority="24" stopIfTrue="1">
      <formula>OR($C12=0,$C12=2,$C12=3,$C12=4)</formula>
    </cfRule>
    <cfRule type="expression" dxfId="37" priority="25" stopIfTrue="1">
      <formula>AND(TIPOORCAMENTO="Licitado",$C12&lt;&gt;"L",$C12&lt;&gt;-1)</formula>
    </cfRule>
  </conditionalFormatting>
  <conditionalFormatting sqref="C12:D12 F12:G12">
    <cfRule type="expression" dxfId="36" priority="26" stopIfTrue="1">
      <formula>$C12=1</formula>
    </cfRule>
    <cfRule type="expression" dxfId="35" priority="27" stopIfTrue="1">
      <formula>OR($C12=0,$C12=2,$C12=3,$C12=4)</formula>
    </cfRule>
  </conditionalFormatting>
  <conditionalFormatting sqref="J15:J19">
    <cfRule type="expression" dxfId="34" priority="19" stopIfTrue="1">
      <formula>$C15=1</formula>
    </cfRule>
    <cfRule type="expression" dxfId="33" priority="20" stopIfTrue="1">
      <formula>OR($C15=0,$C15=2,$C15=3,$C15=4)</formula>
    </cfRule>
  </conditionalFormatting>
  <conditionalFormatting sqref="J30:J34">
    <cfRule type="expression" dxfId="32" priority="15" stopIfTrue="1">
      <formula>$C30=1</formula>
    </cfRule>
    <cfRule type="expression" dxfId="31" priority="16" stopIfTrue="1">
      <formula>OR($C30=0,$C30=2,$C30=3,$C30=4)</formula>
    </cfRule>
  </conditionalFormatting>
  <conditionalFormatting sqref="J36:J37">
    <cfRule type="expression" dxfId="30" priority="13" stopIfTrue="1">
      <formula>$C36=1</formula>
    </cfRule>
    <cfRule type="expression" dxfId="29" priority="14" stopIfTrue="1">
      <formula>OR($C36=0,$C36=2,$C36=3,$C36=4)</formula>
    </cfRule>
  </conditionalFormatting>
  <conditionalFormatting sqref="J39:J41">
    <cfRule type="expression" dxfId="28" priority="11" stopIfTrue="1">
      <formula>$C39=1</formula>
    </cfRule>
    <cfRule type="expression" dxfId="27" priority="12" stopIfTrue="1">
      <formula>OR($C39=0,$C39=2,$C39=3,$C39=4)</formula>
    </cfRule>
  </conditionalFormatting>
  <conditionalFormatting sqref="J43">
    <cfRule type="expression" dxfId="26" priority="9" stopIfTrue="1">
      <formula>$C43=1</formula>
    </cfRule>
    <cfRule type="expression" dxfId="25" priority="10" stopIfTrue="1">
      <formula>OR($C43=0,$C43=2,$C43=3,$C43=4)</formula>
    </cfRule>
  </conditionalFormatting>
  <conditionalFormatting sqref="J45:J48">
    <cfRule type="expression" dxfId="24" priority="7" stopIfTrue="1">
      <formula>$C45=1</formula>
    </cfRule>
    <cfRule type="expression" dxfId="23" priority="8" stopIfTrue="1">
      <formula>OR($C45=0,$C45=2,$C45=3,$C45=4)</formula>
    </cfRule>
  </conditionalFormatting>
  <conditionalFormatting sqref="J56:J84">
    <cfRule type="expression" dxfId="22" priority="3" stopIfTrue="1">
      <formula>$C56=1</formula>
    </cfRule>
    <cfRule type="expression" dxfId="21" priority="4" stopIfTrue="1">
      <formula>OR($C56=0,$C56=2,$C56=3,$C56=4)</formula>
    </cfRule>
  </conditionalFormatting>
  <conditionalFormatting sqref="K20">
    <cfRule type="expression" dxfId="20" priority="1" stopIfTrue="1">
      <formula>$C20=1</formula>
    </cfRule>
    <cfRule type="expression" dxfId="19" priority="2" stopIfTrue="1">
      <formula>OR($C20=0,$C20=2,$C20=3,$C20=4)</formula>
    </cfRule>
  </conditionalFormatting>
  <dataValidations disablePrompts="1" count="5">
    <dataValidation allowBlank="1" showInputMessage="1" showErrorMessage="1" prompt="Para Orçamento Proposto, o Preço Unitário é resultado do produto do Custo Unitário pelo BDI._x000a_Para Orçamento Licitado, deve ser preenchido na Coluna AL." sqref="J13:J84" xr:uid="{00000000-0002-0000-0000-000000000000}"/>
    <dataValidation allowBlank="1" showInputMessage="1" showErrorMessage="1" prompt="A entrada de quantidades é feita na coluna AJ se acompanhamento por BM, ou na aba &quot;Memória de Cálculo/PLQ&quot; se acompanhamento por PLE." sqref="G13:G84" xr:uid="{00000000-0002-0000-0000-000001000000}"/>
    <dataValidation type="list" errorStyle="warning" allowBlank="1" showErrorMessage="1" errorTitle="Aviso BDI" error="Selecione um dos 3 BDI da lista._x000a__x000a_Caso tenha mais de 3 BDI nesta Planilha Orçamentária digite apenas valor percentual." sqref="I13:I84" xr:uid="{00000000-0002-0000-0000-000002000000}">
      <mc:AlternateContent xmlns:x12ac="http://schemas.microsoft.com/office/spreadsheetml/2011/1/ac" xmlns:mc="http://schemas.openxmlformats.org/markup-compatibility/2006">
        <mc:Choice Requires="x12ac">
          <x12ac:list>BDI 1,BDI 2,BDI 3,"0,00%"</x12ac:list>
        </mc:Choice>
        <mc:Fallback>
          <formula1>"BDI 1,BDI 2,BDI 3,0,00%"</formula1>
        </mc:Fallback>
      </mc:AlternateContent>
      <formula2>0</formula2>
    </dataValidation>
    <dataValidation type="list" allowBlank="1" sqref="C13:C84" xr:uid="{00000000-0002-0000-0000-000003000000}">
      <formula1>"SINAPI,SINAPI-I,SICRO,Composição,Cotação"</formula1>
      <formula2>0</formula2>
    </dataValidation>
    <dataValidation type="decimal" operator="greaterThan" allowBlank="1" showErrorMessage="1" error="Apenas números decimais maiores que zero." sqref="H13:H84" xr:uid="{00000000-0002-0000-0000-000004000000}">
      <formula1>0</formula1>
      <formula2>0</formula2>
    </dataValidation>
  </dataValidations>
  <pageMargins left="0.70866141732283472" right="0.70866141732283472" top="0.59055118110236227" bottom="0.59055118110236227" header="0.31496062992125984" footer="0.31496062992125984"/>
  <pageSetup paperSize="9" scale="82"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J54"/>
  <sheetViews>
    <sheetView workbookViewId="0">
      <selection activeCell="O11" sqref="O11"/>
    </sheetView>
  </sheetViews>
  <sheetFormatPr defaultColWidth="8.88671875" defaultRowHeight="14.4" x14ac:dyDescent="0.3"/>
  <cols>
    <col min="1" max="4" width="8.88671875" style="40"/>
    <col min="5" max="5" width="28.5546875" style="40" customWidth="1"/>
    <col min="6" max="6" width="17.109375" style="40" customWidth="1"/>
    <col min="7" max="7" width="13.6640625" style="40" customWidth="1"/>
    <col min="8" max="8" width="17.6640625" style="40" customWidth="1"/>
    <col min="9" max="9" width="20.5546875" style="40" customWidth="1"/>
    <col min="10" max="10" width="19" style="40" customWidth="1"/>
    <col min="11" max="16384" width="8.88671875" style="40"/>
  </cols>
  <sheetData>
    <row r="3" spans="2:10" ht="15.6" x14ac:dyDescent="0.3">
      <c r="B3"/>
      <c r="C3"/>
      <c r="D3"/>
      <c r="E3"/>
      <c r="F3" s="94" t="s">
        <v>258</v>
      </c>
      <c r="G3" s="94"/>
      <c r="H3" s="94"/>
      <c r="I3"/>
      <c r="J3"/>
    </row>
    <row r="4" spans="2:10" ht="15" x14ac:dyDescent="0.3">
      <c r="B4"/>
      <c r="C4"/>
      <c r="D4"/>
      <c r="E4"/>
      <c r="F4" s="95" t="s">
        <v>43</v>
      </c>
      <c r="G4" s="95"/>
      <c r="H4" s="95"/>
      <c r="I4"/>
      <c r="J4"/>
    </row>
    <row r="5" spans="2:10" x14ac:dyDescent="0.3">
      <c r="B5"/>
      <c r="C5"/>
      <c r="D5"/>
      <c r="E5"/>
      <c r="F5" s="23"/>
      <c r="G5"/>
      <c r="H5"/>
      <c r="I5"/>
      <c r="J5"/>
    </row>
    <row r="6" spans="2:10" x14ac:dyDescent="0.3">
      <c r="B6" s="96" t="s">
        <v>42</v>
      </c>
      <c r="C6" s="96"/>
      <c r="D6" s="96"/>
      <c r="E6" s="96"/>
      <c r="F6" s="97"/>
      <c r="G6" s="98" t="s">
        <v>38</v>
      </c>
      <c r="H6" s="98"/>
      <c r="I6" s="98"/>
      <c r="J6" s="116"/>
    </row>
    <row r="7" spans="2:10" ht="37.200000000000003" customHeight="1" x14ac:dyDescent="0.3">
      <c r="B7" s="99" t="s">
        <v>219</v>
      </c>
      <c r="C7" s="99"/>
      <c r="D7" s="99"/>
      <c r="E7" s="99"/>
      <c r="F7" s="99"/>
      <c r="G7" s="99" t="s">
        <v>259</v>
      </c>
      <c r="H7" s="99"/>
      <c r="I7" s="99"/>
      <c r="J7" s="99"/>
    </row>
    <row r="8" spans="2:10" x14ac:dyDescent="0.3">
      <c r="B8"/>
      <c r="C8" s="25"/>
      <c r="D8" s="25"/>
      <c r="E8" s="26"/>
      <c r="F8" s="26"/>
      <c r="G8" s="25"/>
      <c r="H8" s="25"/>
      <c r="I8" s="25"/>
      <c r="J8" s="25"/>
    </row>
    <row r="9" spans="2:10" x14ac:dyDescent="0.3">
      <c r="B9" s="24" t="s">
        <v>39</v>
      </c>
      <c r="C9" s="111" t="s">
        <v>41</v>
      </c>
      <c r="D9" s="112"/>
      <c r="E9" s="113"/>
      <c r="F9" s="29" t="s">
        <v>46</v>
      </c>
      <c r="G9" s="112"/>
      <c r="H9" s="112"/>
      <c r="I9" s="113"/>
      <c r="J9" s="80" t="s">
        <v>3</v>
      </c>
    </row>
    <row r="10" spans="2:10" x14ac:dyDescent="0.3">
      <c r="B10" s="27" t="s">
        <v>40</v>
      </c>
      <c r="C10" s="114" t="s">
        <v>220</v>
      </c>
      <c r="D10" s="114"/>
      <c r="E10" s="114"/>
      <c r="F10" s="28" t="s">
        <v>220</v>
      </c>
      <c r="G10" s="115"/>
      <c r="H10" s="115"/>
      <c r="I10" s="115"/>
      <c r="J10" s="81">
        <v>0.2324</v>
      </c>
    </row>
    <row r="13" spans="2:10" ht="15" customHeight="1" x14ac:dyDescent="0.3">
      <c r="B13" s="125" t="s">
        <v>17</v>
      </c>
      <c r="C13" s="127" t="s">
        <v>20</v>
      </c>
      <c r="D13" s="41"/>
      <c r="E13" s="41"/>
      <c r="F13" s="129" t="s">
        <v>249</v>
      </c>
      <c r="G13" s="121" t="s">
        <v>250</v>
      </c>
      <c r="H13" s="42">
        <v>1</v>
      </c>
      <c r="I13" s="42">
        <v>2</v>
      </c>
      <c r="J13" s="82">
        <v>3</v>
      </c>
    </row>
    <row r="14" spans="2:10" x14ac:dyDescent="0.3">
      <c r="B14" s="126"/>
      <c r="C14" s="128"/>
      <c r="D14" s="43"/>
      <c r="E14" s="43"/>
      <c r="F14" s="130"/>
      <c r="G14" s="122"/>
      <c r="H14" s="44">
        <v>45536</v>
      </c>
      <c r="I14" s="44">
        <v>45566</v>
      </c>
      <c r="J14" s="83">
        <v>45597</v>
      </c>
    </row>
    <row r="15" spans="2:10" ht="29.4" customHeight="1" x14ac:dyDescent="0.3">
      <c r="B15" s="45" t="s">
        <v>0</v>
      </c>
      <c r="C15" s="124" t="s">
        <v>247</v>
      </c>
      <c r="D15" s="124"/>
      <c r="E15" s="124"/>
      <c r="F15" s="46">
        <f>ORÇAMENTO!K12</f>
        <v>122874.65058336001</v>
      </c>
      <c r="G15" s="47" t="s">
        <v>251</v>
      </c>
      <c r="H15" s="48">
        <f>H41</f>
        <v>0.30041168385159867</v>
      </c>
      <c r="I15" s="49">
        <f>I41</f>
        <v>0.36312010492336905</v>
      </c>
      <c r="J15" s="84">
        <f>J41</f>
        <v>0.33646821122503218</v>
      </c>
    </row>
    <row r="16" spans="2:10" x14ac:dyDescent="0.3">
      <c r="B16" s="85"/>
      <c r="C16" s="50" t="s">
        <v>248</v>
      </c>
      <c r="D16" s="50"/>
      <c r="E16" s="50"/>
      <c r="F16" s="51"/>
      <c r="G16" s="52"/>
      <c r="H16" s="53"/>
      <c r="I16" s="54"/>
      <c r="J16" s="86"/>
    </row>
    <row r="17" spans="2:10" x14ac:dyDescent="0.3">
      <c r="B17" s="45" t="s">
        <v>5</v>
      </c>
      <c r="C17" s="55" t="s">
        <v>44</v>
      </c>
      <c r="D17" s="55"/>
      <c r="E17" s="55"/>
      <c r="F17" s="46">
        <f>ORÇAMENTO!K13</f>
        <v>4344.9951620399997</v>
      </c>
      <c r="G17" s="47" t="s">
        <v>251</v>
      </c>
      <c r="H17" s="48">
        <f>H18</f>
        <v>1</v>
      </c>
      <c r="I17" s="49">
        <f>I18</f>
        <v>0</v>
      </c>
      <c r="J17" s="84">
        <f>J18</f>
        <v>0</v>
      </c>
    </row>
    <row r="18" spans="2:10" x14ac:dyDescent="0.3">
      <c r="B18" s="85"/>
      <c r="C18" s="50" t="s">
        <v>248</v>
      </c>
      <c r="D18" s="50"/>
      <c r="E18" s="50"/>
      <c r="F18" s="51"/>
      <c r="G18" s="52"/>
      <c r="H18" s="53">
        <v>1</v>
      </c>
      <c r="I18" s="54"/>
      <c r="J18" s="86"/>
    </row>
    <row r="19" spans="2:10" x14ac:dyDescent="0.3">
      <c r="B19" s="45" t="s">
        <v>7</v>
      </c>
      <c r="C19" s="55" t="s">
        <v>65</v>
      </c>
      <c r="D19" s="55"/>
      <c r="E19" s="55"/>
      <c r="F19" s="46">
        <f>ORÇAMENTO!K20</f>
        <v>5392.9412378400002</v>
      </c>
      <c r="G19" s="47" t="s">
        <v>251</v>
      </c>
      <c r="H19" s="48">
        <f>H20</f>
        <v>1</v>
      </c>
      <c r="I19" s="49">
        <f>I20</f>
        <v>0</v>
      </c>
      <c r="J19" s="84">
        <f>J20</f>
        <v>0</v>
      </c>
    </row>
    <row r="20" spans="2:10" x14ac:dyDescent="0.3">
      <c r="B20" s="85"/>
      <c r="C20" s="50" t="s">
        <v>248</v>
      </c>
      <c r="D20" s="50"/>
      <c r="E20" s="50"/>
      <c r="F20" s="51"/>
      <c r="G20" s="52"/>
      <c r="H20" s="53">
        <v>1</v>
      </c>
      <c r="I20" s="54"/>
      <c r="J20" s="86"/>
    </row>
    <row r="21" spans="2:10" x14ac:dyDescent="0.3">
      <c r="B21" s="45" t="s">
        <v>8</v>
      </c>
      <c r="C21" s="55" t="s">
        <v>99</v>
      </c>
      <c r="D21" s="55"/>
      <c r="E21" s="55"/>
      <c r="F21" s="46">
        <f>ORÇAMENTO!K29</f>
        <v>5951.5741084800002</v>
      </c>
      <c r="G21" s="47" t="s">
        <v>251</v>
      </c>
      <c r="H21" s="48">
        <f>H22</f>
        <v>1</v>
      </c>
      <c r="I21" s="49">
        <f>I22</f>
        <v>0</v>
      </c>
      <c r="J21" s="84">
        <f>J22</f>
        <v>0</v>
      </c>
    </row>
    <row r="22" spans="2:10" x14ac:dyDescent="0.3">
      <c r="B22" s="85"/>
      <c r="C22" s="50" t="s">
        <v>248</v>
      </c>
      <c r="D22" s="50"/>
      <c r="E22" s="50"/>
      <c r="F22" s="51"/>
      <c r="G22" s="52"/>
      <c r="H22" s="53">
        <v>1</v>
      </c>
      <c r="I22" s="54"/>
      <c r="J22" s="86"/>
    </row>
    <row r="23" spans="2:10" x14ac:dyDescent="0.3">
      <c r="B23" s="45" t="s">
        <v>9</v>
      </c>
      <c r="C23" s="55" t="s">
        <v>112</v>
      </c>
      <c r="D23" s="55"/>
      <c r="E23" s="55"/>
      <c r="F23" s="46">
        <f>ORÇAMENTO!K35</f>
        <v>3199.06564536</v>
      </c>
      <c r="G23" s="47" t="s">
        <v>251</v>
      </c>
      <c r="H23" s="48">
        <f>H24</f>
        <v>0</v>
      </c>
      <c r="I23" s="49">
        <f>I24</f>
        <v>0.5</v>
      </c>
      <c r="J23" s="84">
        <f>J24</f>
        <v>0.5</v>
      </c>
    </row>
    <row r="24" spans="2:10" x14ac:dyDescent="0.3">
      <c r="B24" s="85"/>
      <c r="C24" s="50" t="s">
        <v>248</v>
      </c>
      <c r="D24" s="50"/>
      <c r="E24" s="50"/>
      <c r="F24" s="51"/>
      <c r="G24" s="52"/>
      <c r="H24" s="53"/>
      <c r="I24" s="54">
        <v>0.5</v>
      </c>
      <c r="J24" s="86">
        <v>0.5</v>
      </c>
    </row>
    <row r="25" spans="2:10" x14ac:dyDescent="0.3">
      <c r="B25" s="45" t="s">
        <v>10</v>
      </c>
      <c r="C25" s="55" t="s">
        <v>120</v>
      </c>
      <c r="D25" s="55"/>
      <c r="E25" s="55"/>
      <c r="F25" s="46">
        <f>ORÇAMENTO!K38</f>
        <v>24452.860305120001</v>
      </c>
      <c r="G25" s="47" t="s">
        <v>251</v>
      </c>
      <c r="H25" s="48">
        <f>H26</f>
        <v>0</v>
      </c>
      <c r="I25" s="49">
        <f>I26</f>
        <v>0.5</v>
      </c>
      <c r="J25" s="84">
        <f>J26</f>
        <v>0.5</v>
      </c>
    </row>
    <row r="26" spans="2:10" x14ac:dyDescent="0.3">
      <c r="B26" s="85"/>
      <c r="C26" s="50" t="s">
        <v>248</v>
      </c>
      <c r="D26" s="50"/>
      <c r="E26" s="50"/>
      <c r="F26" s="51"/>
      <c r="G26" s="52"/>
      <c r="H26" s="53"/>
      <c r="I26" s="54">
        <v>0.5</v>
      </c>
      <c r="J26" s="86">
        <v>0.5</v>
      </c>
    </row>
    <row r="27" spans="2:10" x14ac:dyDescent="0.3">
      <c r="B27" s="45" t="s">
        <v>119</v>
      </c>
      <c r="C27" s="55" t="s">
        <v>130</v>
      </c>
      <c r="D27" s="55"/>
      <c r="E27" s="55"/>
      <c r="F27" s="46">
        <f>ORÇAMENTO!K42</f>
        <v>1933.3486972799999</v>
      </c>
      <c r="G27" s="47" t="s">
        <v>251</v>
      </c>
      <c r="H27" s="48">
        <f>H28</f>
        <v>0</v>
      </c>
      <c r="I27" s="49">
        <f>I28</f>
        <v>1</v>
      </c>
      <c r="J27" s="84">
        <f>J28</f>
        <v>0</v>
      </c>
    </row>
    <row r="28" spans="2:10" x14ac:dyDescent="0.3">
      <c r="B28" s="85"/>
      <c r="C28" s="50" t="s">
        <v>248</v>
      </c>
      <c r="D28" s="50"/>
      <c r="E28" s="50"/>
      <c r="F28" s="51"/>
      <c r="G28" s="52"/>
      <c r="H28" s="53"/>
      <c r="I28" s="54">
        <v>1</v>
      </c>
      <c r="J28" s="86"/>
    </row>
    <row r="29" spans="2:10" x14ac:dyDescent="0.3">
      <c r="B29" s="45" t="s">
        <v>129</v>
      </c>
      <c r="C29" s="55" t="s">
        <v>135</v>
      </c>
      <c r="D29" s="55"/>
      <c r="E29" s="55"/>
      <c r="F29" s="46">
        <f>ORÇAMENTO!K44</f>
        <v>34913.67164688</v>
      </c>
      <c r="G29" s="47" t="s">
        <v>251</v>
      </c>
      <c r="H29" s="48">
        <f>H30</f>
        <v>0.3</v>
      </c>
      <c r="I29" s="49">
        <f>I30</f>
        <v>0.4</v>
      </c>
      <c r="J29" s="84">
        <f>J30</f>
        <v>0.3</v>
      </c>
    </row>
    <row r="30" spans="2:10" x14ac:dyDescent="0.3">
      <c r="B30" s="85"/>
      <c r="C30" s="50" t="s">
        <v>248</v>
      </c>
      <c r="D30" s="50"/>
      <c r="E30" s="50"/>
      <c r="F30" s="51"/>
      <c r="G30" s="52"/>
      <c r="H30" s="53">
        <v>0.3</v>
      </c>
      <c r="I30" s="54">
        <v>0.4</v>
      </c>
      <c r="J30" s="86">
        <v>0.3</v>
      </c>
    </row>
    <row r="31" spans="2:10" x14ac:dyDescent="0.3">
      <c r="B31" s="45" t="s">
        <v>134</v>
      </c>
      <c r="C31" s="55" t="s">
        <v>147</v>
      </c>
      <c r="D31" s="55"/>
      <c r="E31" s="55"/>
      <c r="F31" s="46">
        <f>ORÇAMENTO!K49</f>
        <v>19368.391005600002</v>
      </c>
      <c r="G31" s="47" t="s">
        <v>251</v>
      </c>
      <c r="H31" s="48">
        <f>H32</f>
        <v>0</v>
      </c>
      <c r="I31" s="49">
        <f>I32</f>
        <v>0.5</v>
      </c>
      <c r="J31" s="84">
        <f>J32</f>
        <v>0.5</v>
      </c>
    </row>
    <row r="32" spans="2:10" x14ac:dyDescent="0.3">
      <c r="B32" s="85"/>
      <c r="C32" s="50" t="s">
        <v>248</v>
      </c>
      <c r="D32" s="50"/>
      <c r="E32" s="50"/>
      <c r="F32" s="51"/>
      <c r="G32" s="52"/>
      <c r="H32" s="53"/>
      <c r="I32" s="54">
        <v>0.5</v>
      </c>
      <c r="J32" s="86">
        <v>0.5</v>
      </c>
    </row>
    <row r="33" spans="2:10" x14ac:dyDescent="0.3">
      <c r="B33" s="45" t="s">
        <v>146</v>
      </c>
      <c r="C33" s="55" t="s">
        <v>165</v>
      </c>
      <c r="D33" s="55"/>
      <c r="E33" s="55"/>
      <c r="F33" s="46">
        <f>ORÇAMENTO!K55</f>
        <v>12262.946904</v>
      </c>
      <c r="G33" s="47" t="s">
        <v>251</v>
      </c>
      <c r="H33" s="48">
        <f>H34</f>
        <v>0.5</v>
      </c>
      <c r="I33" s="49">
        <f>I34</f>
        <v>0.2</v>
      </c>
      <c r="J33" s="84">
        <f>J34</f>
        <v>0.3</v>
      </c>
    </row>
    <row r="34" spans="2:10" x14ac:dyDescent="0.3">
      <c r="B34" s="85"/>
      <c r="C34" s="50" t="s">
        <v>248</v>
      </c>
      <c r="D34" s="50"/>
      <c r="E34" s="50"/>
      <c r="F34" s="51"/>
      <c r="G34" s="52"/>
      <c r="H34" s="53">
        <v>0.5</v>
      </c>
      <c r="I34" s="54">
        <v>0.2</v>
      </c>
      <c r="J34" s="86">
        <v>0.3</v>
      </c>
    </row>
    <row r="35" spans="2:10" x14ac:dyDescent="0.3">
      <c r="B35" s="45" t="s">
        <v>164</v>
      </c>
      <c r="C35" s="55" t="s">
        <v>181</v>
      </c>
      <c r="D35" s="55"/>
      <c r="E35" s="55"/>
      <c r="F35" s="46">
        <f>ORÇAMENTO!K63</f>
        <v>9235.7904600000002</v>
      </c>
      <c r="G35" s="47" t="s">
        <v>251</v>
      </c>
      <c r="H35" s="48">
        <f>H36</f>
        <v>0.5</v>
      </c>
      <c r="I35" s="49">
        <f>I36</f>
        <v>0.2</v>
      </c>
      <c r="J35" s="84">
        <f>J36</f>
        <v>0.3</v>
      </c>
    </row>
    <row r="36" spans="2:10" x14ac:dyDescent="0.3">
      <c r="B36" s="85"/>
      <c r="C36" s="50" t="s">
        <v>248</v>
      </c>
      <c r="D36" s="50"/>
      <c r="E36" s="50"/>
      <c r="F36" s="51"/>
      <c r="G36" s="52"/>
      <c r="H36" s="53">
        <v>0.5</v>
      </c>
      <c r="I36" s="54">
        <v>0.2</v>
      </c>
      <c r="J36" s="86">
        <v>0.3</v>
      </c>
    </row>
    <row r="37" spans="2:10" x14ac:dyDescent="0.3">
      <c r="B37" s="45" t="s">
        <v>180</v>
      </c>
      <c r="C37" s="55" t="s">
        <v>210</v>
      </c>
      <c r="D37" s="55"/>
      <c r="E37" s="55"/>
      <c r="F37" s="46">
        <f>ORÇAMENTO!K81</f>
        <v>1819.0654107600001</v>
      </c>
      <c r="G37" s="47" t="s">
        <v>251</v>
      </c>
      <c r="H37" s="48">
        <f>H38</f>
        <v>0</v>
      </c>
      <c r="I37" s="49">
        <f>I38</f>
        <v>0.5</v>
      </c>
      <c r="J37" s="84">
        <f>J38</f>
        <v>0.5</v>
      </c>
    </row>
    <row r="38" spans="2:10" x14ac:dyDescent="0.3">
      <c r="B38" s="87"/>
      <c r="C38" s="88" t="s">
        <v>248</v>
      </c>
      <c r="D38" s="88"/>
      <c r="E38" s="88"/>
      <c r="F38" s="89"/>
      <c r="G38" s="90"/>
      <c r="H38" s="91"/>
      <c r="I38" s="92">
        <v>0.5</v>
      </c>
      <c r="J38" s="93">
        <v>0.5</v>
      </c>
    </row>
    <row r="39" spans="2:10" x14ac:dyDescent="0.3">
      <c r="B39" s="56"/>
      <c r="C39" s="57"/>
      <c r="D39" s="57"/>
      <c r="E39" s="57"/>
      <c r="F39" s="58"/>
      <c r="G39" s="58"/>
      <c r="H39" s="57"/>
      <c r="I39" s="57"/>
      <c r="J39" s="57"/>
    </row>
    <row r="40" spans="2:10" ht="15.6" x14ac:dyDescent="0.3">
      <c r="B40" s="123" t="s">
        <v>252</v>
      </c>
      <c r="C40" s="123"/>
      <c r="D40" s="123"/>
      <c r="E40" s="59"/>
      <c r="F40" s="60"/>
      <c r="G40" s="61"/>
      <c r="H40" s="62"/>
      <c r="I40" s="63"/>
      <c r="J40" s="63"/>
    </row>
    <row r="41" spans="2:10" x14ac:dyDescent="0.3">
      <c r="B41" s="64"/>
      <c r="C41" s="64"/>
      <c r="D41" s="64"/>
      <c r="E41" s="118" t="s">
        <v>257</v>
      </c>
      <c r="F41" s="60"/>
      <c r="G41" s="61" t="s">
        <v>254</v>
      </c>
      <c r="H41" s="62">
        <f>H43/F15</f>
        <v>0.30041168385159867</v>
      </c>
      <c r="I41" s="63">
        <f>I43/F15</f>
        <v>0.36312010492336905</v>
      </c>
      <c r="J41" s="63">
        <f>J43/F15</f>
        <v>0.33646821122503218</v>
      </c>
    </row>
    <row r="42" spans="2:10" x14ac:dyDescent="0.3">
      <c r="B42" s="64"/>
      <c r="C42" s="64"/>
      <c r="D42" s="64"/>
      <c r="E42" s="119"/>
      <c r="F42" s="65"/>
      <c r="G42" s="66"/>
      <c r="H42" s="67">
        <v>0</v>
      </c>
      <c r="I42" s="68">
        <v>0</v>
      </c>
      <c r="J42" s="68">
        <v>0</v>
      </c>
    </row>
    <row r="43" spans="2:10" x14ac:dyDescent="0.3">
      <c r="B43" s="64"/>
      <c r="C43" s="64"/>
      <c r="D43" s="64"/>
      <c r="E43" s="120"/>
      <c r="F43" s="69"/>
      <c r="G43" s="70" t="s">
        <v>255</v>
      </c>
      <c r="H43" s="71">
        <f>(F17*H17)+(F19*H19)+(F21*H21)+(F23*H23)+(F25*H25)+(F27*H27)+(F29*H29)+(F31*H31)+(F33*H33)+(F35*H35)+(F37*H37)</f>
        <v>36912.980684424001</v>
      </c>
      <c r="I43" s="72">
        <f>(F17*I17)+(F19*I19)+(F21*I21)+(F23*I23)+(F25*I25)+(F27*I27)+(F29*I29)+(F31*I31)+(F33*I33)+(F35*I35)+(F37*I37)</f>
        <v>44618.256012251994</v>
      </c>
      <c r="J43" s="72">
        <f>(F17*J17)+(F19*J19)+(F21*J21)+(F23*J23)+(F25*J25)+(F27*J27)+(F29*J29)+(F31*J31)+(F33*J33)+(F35*J35)+(F37*J37)</f>
        <v>41343.413886684</v>
      </c>
    </row>
    <row r="44" spans="2:10" x14ac:dyDescent="0.3">
      <c r="B44" s="64"/>
      <c r="C44" s="64"/>
      <c r="D44" s="64"/>
      <c r="E44" s="118" t="s">
        <v>253</v>
      </c>
      <c r="F44" s="77"/>
      <c r="G44" s="61" t="s">
        <v>254</v>
      </c>
      <c r="H44" s="78">
        <f>H41</f>
        <v>0.30041168385159867</v>
      </c>
      <c r="I44" s="79">
        <f>H44+I41</f>
        <v>0.66353178877496766</v>
      </c>
      <c r="J44" s="79">
        <f>I44+J41</f>
        <v>0.99999999999999978</v>
      </c>
    </row>
    <row r="45" spans="2:10" x14ac:dyDescent="0.3">
      <c r="B45" s="64"/>
      <c r="C45" s="64"/>
      <c r="D45" s="64"/>
      <c r="E45" s="119"/>
      <c r="F45" s="73"/>
      <c r="G45" s="74"/>
      <c r="H45" s="75">
        <v>0</v>
      </c>
      <c r="I45" s="76">
        <v>0</v>
      </c>
      <c r="J45" s="76">
        <v>0</v>
      </c>
    </row>
    <row r="46" spans="2:10" x14ac:dyDescent="0.3">
      <c r="B46" s="64"/>
      <c r="C46" s="64"/>
      <c r="D46" s="64"/>
      <c r="E46" s="120"/>
      <c r="F46" s="36"/>
      <c r="G46" s="37" t="s">
        <v>256</v>
      </c>
      <c r="H46" s="38">
        <f>H43</f>
        <v>36912.980684424001</v>
      </c>
      <c r="I46" s="39">
        <f>H46+I43</f>
        <v>81531.236696676002</v>
      </c>
      <c r="J46" s="39">
        <f>I46+J43</f>
        <v>122874.65058335999</v>
      </c>
    </row>
    <row r="48" spans="2:10" customFormat="1" x14ac:dyDescent="0.3"/>
    <row r="49" spans="2:10" customFormat="1" x14ac:dyDescent="0.3">
      <c r="B49" s="109" t="s">
        <v>32</v>
      </c>
      <c r="C49" s="109"/>
      <c r="D49" s="109"/>
      <c r="F49" s="12"/>
      <c r="G49" s="12"/>
      <c r="H49" s="12"/>
      <c r="I49" s="12"/>
      <c r="J49" s="13"/>
    </row>
    <row r="50" spans="2:10" customFormat="1" x14ac:dyDescent="0.3">
      <c r="B50" s="17"/>
      <c r="F50" s="3" t="s">
        <v>28</v>
      </c>
      <c r="G50" s="3"/>
      <c r="H50" s="3"/>
      <c r="I50" s="3"/>
    </row>
    <row r="51" spans="2:10" customFormat="1" x14ac:dyDescent="0.3">
      <c r="F51" s="18" t="s">
        <v>29</v>
      </c>
      <c r="G51" t="s">
        <v>217</v>
      </c>
      <c r="I51" s="5"/>
    </row>
    <row r="52" spans="2:10" customFormat="1" x14ac:dyDescent="0.3">
      <c r="B52" s="117">
        <v>45519</v>
      </c>
      <c r="C52" s="117"/>
      <c r="D52" s="117"/>
      <c r="E52" s="117"/>
      <c r="F52" s="18" t="s">
        <v>34</v>
      </c>
      <c r="G52" s="4" t="s">
        <v>33</v>
      </c>
      <c r="H52" s="5"/>
      <c r="I52" s="5"/>
    </row>
    <row r="53" spans="2:10" customFormat="1" x14ac:dyDescent="0.3">
      <c r="B53" s="19" t="s">
        <v>30</v>
      </c>
      <c r="C53" s="14"/>
      <c r="D53" s="14"/>
      <c r="F53" s="18"/>
      <c r="G53" s="4"/>
      <c r="H53" s="5"/>
      <c r="I53" s="5"/>
    </row>
    <row r="54" spans="2:10" customFormat="1" x14ac:dyDescent="0.3"/>
  </sheetData>
  <mergeCells count="20">
    <mergeCell ref="B49:D49"/>
    <mergeCell ref="B52:E52"/>
    <mergeCell ref="C9:E9"/>
    <mergeCell ref="G9:I9"/>
    <mergeCell ref="C10:E10"/>
    <mergeCell ref="G10:I10"/>
    <mergeCell ref="E41:E43"/>
    <mergeCell ref="E44:E46"/>
    <mergeCell ref="G13:G14"/>
    <mergeCell ref="B40:D40"/>
    <mergeCell ref="C15:E15"/>
    <mergeCell ref="B13:B14"/>
    <mergeCell ref="C13:C14"/>
    <mergeCell ref="F13:F14"/>
    <mergeCell ref="F3:H3"/>
    <mergeCell ref="F4:H4"/>
    <mergeCell ref="B6:F6"/>
    <mergeCell ref="G6:J6"/>
    <mergeCell ref="B7:F7"/>
    <mergeCell ref="G7:J7"/>
  </mergeCells>
  <conditionalFormatting sqref="H20:J20 H18:J18 H16:J16">
    <cfRule type="expression" dxfId="18" priority="33" stopIfTrue="1">
      <formula>AND(ISNUMBER($G15),$G15&lt;&gt;0)</formula>
    </cfRule>
  </conditionalFormatting>
  <conditionalFormatting sqref="H19:J19 H17:J17 H15:J15">
    <cfRule type="expression" dxfId="17" priority="34" stopIfTrue="1">
      <formula>H15&lt;&gt;0</formula>
    </cfRule>
  </conditionalFormatting>
  <conditionalFormatting sqref="H26:J26 H24:J24 H22:J22">
    <cfRule type="expression" dxfId="16" priority="27" stopIfTrue="1">
      <formula>AND(ISNUMBER($G21),$G21&lt;&gt;0)</formula>
    </cfRule>
  </conditionalFormatting>
  <conditionalFormatting sqref="H25:J25 H23:J23 H21:J21">
    <cfRule type="expression" dxfId="15" priority="28" stopIfTrue="1">
      <formula>H21&lt;&gt;0</formula>
    </cfRule>
  </conditionalFormatting>
  <conditionalFormatting sqref="H30:J30 H28:J28">
    <cfRule type="expression" dxfId="14" priority="21" stopIfTrue="1">
      <formula>AND(ISNUMBER($G27),$G27&lt;&gt;0)</formula>
    </cfRule>
  </conditionalFormatting>
  <conditionalFormatting sqref="H29:J29 H27:J27">
    <cfRule type="expression" dxfId="13" priority="22" stopIfTrue="1">
      <formula>H27&lt;&gt;0</formula>
    </cfRule>
  </conditionalFormatting>
  <conditionalFormatting sqref="H36:J36 H34:J34 H32:J32">
    <cfRule type="expression" dxfId="12" priority="15" stopIfTrue="1">
      <formula>AND(ISNUMBER($G31),$G31&lt;&gt;0)</formula>
    </cfRule>
  </conditionalFormatting>
  <conditionalFormatting sqref="H35:J35 H33:J33 H31:J31">
    <cfRule type="expression" dxfId="11" priority="16" stopIfTrue="1">
      <formula>H31&lt;&gt;0</formula>
    </cfRule>
  </conditionalFormatting>
  <conditionalFormatting sqref="H38:J38">
    <cfRule type="expression" dxfId="10" priority="9" stopIfTrue="1">
      <formula>AND(ISNUMBER($G37),$G37&lt;&gt;0)</formula>
    </cfRule>
  </conditionalFormatting>
  <conditionalFormatting sqref="H37:J37">
    <cfRule type="expression" dxfId="9" priority="10" stopIfTrue="1">
      <formula>H37&lt;&gt;0</formula>
    </cfRule>
  </conditionalFormatting>
  <conditionalFormatting sqref="I41:J41 I43:J44 I46:J46">
    <cfRule type="expression" dxfId="8" priority="6" stopIfTrue="1">
      <formula>OFFSET(I$60,0,-1)&gt;=1</formula>
    </cfRule>
  </conditionalFormatting>
  <conditionalFormatting sqref="I42:J42 I45:J45">
    <cfRule type="expression" dxfId="7" priority="7" stopIfTrue="1">
      <formula>OFFSET(I$60,0,-1)&gt;=1</formula>
    </cfRule>
  </conditionalFormatting>
  <conditionalFormatting sqref="H40:J40">
    <cfRule type="expression" dxfId="6" priority="8" stopIfTrue="1">
      <formula>H$55=0</formula>
    </cfRule>
  </conditionalFormatting>
  <conditionalFormatting sqref="B20:F20 B18:F18 B16:F16 B26:F26 B24:F24 B22:F22 B30:F30 B28:F28 B36:F36 B34:F34 B32:F32 B38:F38">
    <cfRule type="expression" dxfId="5" priority="176" stopIfTrue="1">
      <formula>#REF!=2</formula>
    </cfRule>
    <cfRule type="expression" dxfId="4" priority="177" stopIfTrue="1">
      <formula>AND(#REF!=1,#REF!&lt;&gt;"")</formula>
    </cfRule>
  </conditionalFormatting>
  <conditionalFormatting sqref="B19:F19 B17:F17 B15:C15 F15 B25:F25 B23:F23 B21:F21 B29:F29 B27:F27 B35:F35 B33:F33 B31:F31 B37:F37">
    <cfRule type="expression" dxfId="3" priority="182" stopIfTrue="1">
      <formula>#REF!=2</formula>
    </cfRule>
    <cfRule type="expression" dxfId="2" priority="183" stopIfTrue="1">
      <formula>AND(#REF!=1,#REF!&lt;&gt;"")</formula>
    </cfRule>
  </conditionalFormatting>
  <conditionalFormatting sqref="J9">
    <cfRule type="expression" dxfId="1" priority="1" stopIfTrue="1">
      <formula>TIPOORCAMENTO="Proposto"</formula>
    </cfRule>
  </conditionalFormatting>
  <conditionalFormatting sqref="G9">
    <cfRule type="expression" dxfId="0" priority="2" stopIfTrue="1">
      <formula>TIPOORCAMENTO="Proposto"</formula>
    </cfRule>
  </conditionalFormatting>
  <dataValidations disablePrompts="1" count="4">
    <dataValidation type="date" operator="greaterThan" allowBlank="1" showInputMessage="1" showErrorMessage="1" errorTitle="Erro" error="Digite somente datas." sqref="H14" xr:uid="{00000000-0002-0000-0100-000000000000}">
      <formula1>36526</formula1>
    </dataValidation>
    <dataValidation type="decimal" allowBlank="1" showErrorMessage="1" error="Porcentagem Acumulada &gt; 100%." sqref="H16:J16 H18:J18 H20:J20 H22:J22 H24:J24 H26:J26 H28:J28 H30:J30 H32:J32 H34:J34 H36:J36 H38:J38" xr:uid="{00000000-0002-0000-0100-000001000000}">
      <formula1>0</formula1>
      <formula2>CRONO.MaxParc</formula2>
    </dataValidation>
    <dataValidation type="whole" operator="greaterThan" allowBlank="1" showErrorMessage="1" sqref="H13" xr:uid="{00000000-0002-0000-0100-000002000000}">
      <formula1>0</formula1>
      <formula2>0</formula2>
    </dataValidation>
    <dataValidation allowBlank="1" showInputMessage="1" showErrorMessage="1" prompt="Preencha na célula de baixo. Se o acompanhamento for PLE, preencha no botão PREENCHIMENTO POR EVENTOS, acima." sqref="H15:J15 H17:J17 H19:J19 H21:J21 H23:J23 H25:J25 H27:J27 H29:J29 H31:J31 H33:J33 H35:J35 H37:J37" xr:uid="{00000000-0002-0000-0100-000003000000}"/>
  </dataValidations>
  <pageMargins left="0.51181102362204722" right="0.51181102362204722" top="0.78740157480314965" bottom="0.78740157480314965"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ORÇAMENTO</vt:lpstr>
      <vt:lpstr>CRONOGRAMA</vt:lpstr>
      <vt:lpstr>CRONOGRAMA!Area_de_impressao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Mariano</dc:creator>
  <cp:lastModifiedBy>Denise Mariano</cp:lastModifiedBy>
  <cp:lastPrinted>2024-08-15T13:33:53Z</cp:lastPrinted>
  <dcterms:created xsi:type="dcterms:W3CDTF">2024-03-10T19:49:44Z</dcterms:created>
  <dcterms:modified xsi:type="dcterms:W3CDTF">2024-08-15T13:35:55Z</dcterms:modified>
</cp:coreProperties>
</file>